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170" windowHeight="7395" tabRatio="933" activeTab="0"/>
  </bookViews>
  <sheets>
    <sheet name="مقايسه" sheetId="1" r:id="rId1"/>
    <sheet name="شاخصها" sheetId="2" r:id="rId2"/>
    <sheet name="خلاصه ترانس" sheetId="3" r:id="rId3"/>
    <sheet name="شبکه" sheetId="4" r:id="rId4"/>
    <sheet name="خود نگهدار" sheetId="5" r:id="rId5"/>
    <sheet name="فروش انشعابات" sheetId="6" r:id="rId6"/>
    <sheet name="تعدادمشتركين" sheetId="7" r:id="rId7"/>
    <sheet name="مصرف انرژی" sheetId="8" r:id="rId8"/>
    <sheet name="وصول" sheetId="9" r:id="rId9"/>
    <sheet name="خرید انرژِی" sheetId="10" r:id="rId10"/>
    <sheet name="فیدرها" sheetId="11" r:id="rId11"/>
    <sheet name="بهره برداري" sheetId="12" r:id="rId12"/>
    <sheet name="همزمان94" sheetId="13" r:id="rId13"/>
    <sheet name="غير همزمان94" sheetId="14" r:id="rId14"/>
    <sheet name="نمودار پیک" sheetId="15" r:id="rId15"/>
    <sheet name="تعدادپرسنل " sheetId="16" r:id="rId16"/>
    <sheet name="چاههای برقدار" sheetId="17" r:id="rId17"/>
    <sheet name="روستای برقدار" sheetId="18" r:id="rId18"/>
    <sheet name="فتوولتاییک" sheetId="19" r:id="rId19"/>
  </sheets>
  <externalReferences>
    <externalReference r:id="rId22"/>
    <externalReference r:id="rId23"/>
  </externalReferences>
  <definedNames>
    <definedName name="_xlnm._FilterDatabase" localSheetId="6" hidden="1">'تعدادمشتركين'!$P$2:$P$18</definedName>
    <definedName name="_xlnm._FilterDatabase" localSheetId="9" hidden="1">'خرید انرژِی'!$A$3:$P$49</definedName>
    <definedName name="_xlnm._FilterDatabase" localSheetId="3" hidden="1">'شبکه'!$A$5:$D$19</definedName>
    <definedName name="_xlnm._FilterDatabase" localSheetId="13" hidden="1">'غير همزمان94'!$A$2:$J$47</definedName>
    <definedName name="_xlnm._FilterDatabase" localSheetId="12" hidden="1">'همزمان94'!$A$2:$J$49</definedName>
    <definedName name="_xlfn.BAHTTEXT" hidden="1">#NAME?</definedName>
    <definedName name="_xlfn.SUMIFS" hidden="1">#NAME?</definedName>
    <definedName name="_xlnm.Print_Area" localSheetId="9">'خرید انرژِی'!$A$1:$J$50</definedName>
    <definedName name="_xlnm.Print_Area" localSheetId="13">'غير همزمان94'!$A$1:$J$49</definedName>
    <definedName name="_xlnm.Print_Area" localSheetId="12">'همزمان94'!$A$1:$J$49</definedName>
    <definedName name="Sheet1" localSheetId="16">'[2]List'!#REF!</definedName>
    <definedName name="Sheet1">'[1]LIST'!#REF!</definedName>
  </definedNames>
  <calcPr fullCalcOnLoad="1"/>
</workbook>
</file>

<file path=xl/sharedStrings.xml><?xml version="1.0" encoding="utf-8"?>
<sst xmlns="http://schemas.openxmlformats.org/spreadsheetml/2006/main" count="895" uniqueCount="319">
  <si>
    <t>رديف</t>
  </si>
  <si>
    <t>شركت توزيع نيروي برق استان مركزي</t>
  </si>
  <si>
    <t>جمع</t>
  </si>
  <si>
    <t>وضعيت موجود</t>
  </si>
  <si>
    <t>اراك</t>
  </si>
  <si>
    <t>كميجان</t>
  </si>
  <si>
    <t>تفرش</t>
  </si>
  <si>
    <t>آشتيان</t>
  </si>
  <si>
    <t>فراهان</t>
  </si>
  <si>
    <t>شازند</t>
  </si>
  <si>
    <t>خنداب</t>
  </si>
  <si>
    <t>خمين</t>
  </si>
  <si>
    <t>محلات</t>
  </si>
  <si>
    <t>دليجان</t>
  </si>
  <si>
    <t>ساوه</t>
  </si>
  <si>
    <t>مامونيه</t>
  </si>
  <si>
    <t>غرق آباد</t>
  </si>
  <si>
    <t>تعداد</t>
  </si>
  <si>
    <t>ارديبهشت</t>
  </si>
  <si>
    <t>خرداد</t>
  </si>
  <si>
    <t xml:space="preserve">جمع </t>
  </si>
  <si>
    <t>شمال</t>
  </si>
  <si>
    <t>جنوب</t>
  </si>
  <si>
    <t>جنوب غرب</t>
  </si>
  <si>
    <t>مركز</t>
  </si>
  <si>
    <t>استان</t>
  </si>
  <si>
    <t xml:space="preserve">دليجان </t>
  </si>
  <si>
    <t xml:space="preserve">محلات </t>
  </si>
  <si>
    <t xml:space="preserve">تفرش </t>
  </si>
  <si>
    <t>عمومي</t>
  </si>
  <si>
    <t>تجاري</t>
  </si>
  <si>
    <t xml:space="preserve">جمع کل </t>
  </si>
  <si>
    <t xml:space="preserve">تعداد مشتركين سنگين </t>
  </si>
  <si>
    <t xml:space="preserve">تعداد مشتركين عادي </t>
  </si>
  <si>
    <t>تعرفه</t>
  </si>
  <si>
    <t>معابر</t>
  </si>
  <si>
    <t>شهر</t>
  </si>
  <si>
    <t>آستانه</t>
  </si>
  <si>
    <t>مهاجران</t>
  </si>
  <si>
    <t>انرژي خريداري (KWH)</t>
  </si>
  <si>
    <t>امور</t>
  </si>
  <si>
    <t>نام پست</t>
  </si>
  <si>
    <t xml:space="preserve">رديف </t>
  </si>
  <si>
    <t xml:space="preserve">جمع  </t>
  </si>
  <si>
    <t>فروردين</t>
  </si>
  <si>
    <t>اراك 1</t>
  </si>
  <si>
    <t>اراك 2( جاندير)</t>
  </si>
  <si>
    <t>اراك 2(ماشين سازي )</t>
  </si>
  <si>
    <t>اراك 2(خيرآباد)</t>
  </si>
  <si>
    <t>اراك 3</t>
  </si>
  <si>
    <t>اراك 4</t>
  </si>
  <si>
    <t>اراك 5</t>
  </si>
  <si>
    <t>ايبك آباد</t>
  </si>
  <si>
    <t xml:space="preserve">ساروق </t>
  </si>
  <si>
    <t>گركان</t>
  </si>
  <si>
    <t>تفرش ( دكترحسابي )</t>
  </si>
  <si>
    <t>پالايشگاه</t>
  </si>
  <si>
    <t>مهدي آباد</t>
  </si>
  <si>
    <t xml:space="preserve">آستانه </t>
  </si>
  <si>
    <t>شهر ساوه 1</t>
  </si>
  <si>
    <t>شهر ساوه 2</t>
  </si>
  <si>
    <t>شهر صنعتي ساوه 1</t>
  </si>
  <si>
    <t>شهر صنعتي ساوه 2</t>
  </si>
  <si>
    <t>شهر صنعتي ساوه 3</t>
  </si>
  <si>
    <t xml:space="preserve">ما مونيه </t>
  </si>
  <si>
    <t>خمين 1</t>
  </si>
  <si>
    <t>خمين 2</t>
  </si>
  <si>
    <t xml:space="preserve">خنداب </t>
  </si>
  <si>
    <t>فراهان 230</t>
  </si>
  <si>
    <t>زرنديه</t>
  </si>
  <si>
    <t>شهر صنعتي خمين</t>
  </si>
  <si>
    <t>شهر ساوه 3</t>
  </si>
  <si>
    <t>اراك 8</t>
  </si>
  <si>
    <t>خشكرود</t>
  </si>
  <si>
    <t xml:space="preserve">جمع كل </t>
  </si>
  <si>
    <t xml:space="preserve">پيك بار سالانه </t>
  </si>
  <si>
    <t>اراك1</t>
  </si>
  <si>
    <t>اراك2</t>
  </si>
  <si>
    <t>اراك3</t>
  </si>
  <si>
    <t>اراك4</t>
  </si>
  <si>
    <t>اراك5</t>
  </si>
  <si>
    <t>ساروق</t>
  </si>
  <si>
    <t>پروفسورحسابي (تفرش)</t>
  </si>
  <si>
    <t xml:space="preserve">جنوب </t>
  </si>
  <si>
    <t>خمين1</t>
  </si>
  <si>
    <t>خمين2</t>
  </si>
  <si>
    <t>شهرساوه1</t>
  </si>
  <si>
    <t>شهرساوه2</t>
  </si>
  <si>
    <t>شهر صنعتي ساوه1</t>
  </si>
  <si>
    <t>شهر صنعتي ساوه2</t>
  </si>
  <si>
    <t>شهر صنعتي ساوه3</t>
  </si>
  <si>
    <t>ماشين سازي اراك</t>
  </si>
  <si>
    <t>خيرآباد</t>
  </si>
  <si>
    <t>شهر صنعتي خمين(خمين3)</t>
  </si>
  <si>
    <t>جمع كل</t>
  </si>
  <si>
    <t>بي برنامه</t>
  </si>
  <si>
    <t>با برنامه</t>
  </si>
  <si>
    <t>MWH</t>
  </si>
  <si>
    <t>واحد</t>
  </si>
  <si>
    <t>MW</t>
  </si>
  <si>
    <t>پرسنل شرکت</t>
  </si>
  <si>
    <t>بخش مشاغل</t>
  </si>
  <si>
    <t>ستاد</t>
  </si>
  <si>
    <t>فرمهين</t>
  </si>
  <si>
    <t>حاجي آباد</t>
  </si>
  <si>
    <t>شرح فعاليتها</t>
  </si>
  <si>
    <t>كيلومتر</t>
  </si>
  <si>
    <t>طول شبكه فشار متوسط هوايي</t>
  </si>
  <si>
    <t>طول شبكه فشار متوسط زميني</t>
  </si>
  <si>
    <t>طول شبكه فشار ضعيف هوايي</t>
  </si>
  <si>
    <t>طول شبكه فشار ضعيف زميني</t>
  </si>
  <si>
    <t>دستگاه</t>
  </si>
  <si>
    <t>تعداد ترانسفورماتورهاي هوايي</t>
  </si>
  <si>
    <t>تعداد ترانسفورماتورهاي زميني</t>
  </si>
  <si>
    <t>مشترك</t>
  </si>
  <si>
    <t>خانگي</t>
  </si>
  <si>
    <t>عمومي و معابر</t>
  </si>
  <si>
    <t>كشاورزي</t>
  </si>
  <si>
    <t>صنعتي</t>
  </si>
  <si>
    <t xml:space="preserve">تجاري </t>
  </si>
  <si>
    <t>ـ</t>
  </si>
  <si>
    <t>پيك بار غير همزمان</t>
  </si>
  <si>
    <t>نفر</t>
  </si>
  <si>
    <t>تعداد پرسنل</t>
  </si>
  <si>
    <t>كارگر</t>
  </si>
  <si>
    <t>كارمند</t>
  </si>
  <si>
    <t>تعداد قطعيها</t>
  </si>
  <si>
    <t>در هزار</t>
  </si>
  <si>
    <t xml:space="preserve">نرخ انرژي توزيع نشده </t>
  </si>
  <si>
    <t>درصد تغيير</t>
  </si>
  <si>
    <t>شرح</t>
  </si>
  <si>
    <t>ميزان انرژي تلف شده</t>
  </si>
  <si>
    <t>درصد</t>
  </si>
  <si>
    <t>عدد تلفات</t>
  </si>
  <si>
    <t>درصد تركيب درآمد</t>
  </si>
  <si>
    <t>درصد تركيب مصرف</t>
  </si>
  <si>
    <t>درصد تركيب مشتركين</t>
  </si>
  <si>
    <t>ميزان درآمد
(ميليون ريال)</t>
  </si>
  <si>
    <t>تعداد مشترك</t>
  </si>
  <si>
    <t>مقايسه تركيب مصرف ، درآمد و مشتركين</t>
  </si>
  <si>
    <t>آزاد</t>
  </si>
  <si>
    <t>غرب اراک</t>
  </si>
  <si>
    <t>شرق اراک</t>
  </si>
  <si>
    <t>اراک 6</t>
  </si>
  <si>
    <t>اراك 6</t>
  </si>
  <si>
    <t>روستا</t>
  </si>
  <si>
    <t>پيك بار همزمان</t>
  </si>
  <si>
    <t xml:space="preserve">نام بخش </t>
  </si>
  <si>
    <t>کميجان</t>
  </si>
  <si>
    <t>قدرت(KW)</t>
  </si>
  <si>
    <t>غرب اراك</t>
  </si>
  <si>
    <t xml:space="preserve">شرق اراك </t>
  </si>
  <si>
    <t>سال 89</t>
  </si>
  <si>
    <t>تعداد چاه آب كشاورزي موجود</t>
  </si>
  <si>
    <t xml:space="preserve">انرژي توزيع نشده </t>
  </si>
  <si>
    <t>مزرعه نو*</t>
  </si>
  <si>
    <t>جمع ظرفيت</t>
  </si>
  <si>
    <t>جمع تعداد</t>
  </si>
  <si>
    <t>ظرفيت ترانس زميني</t>
  </si>
  <si>
    <t>ظرفيت ترانس هوايي</t>
  </si>
  <si>
    <t>تعداد ترانس هوايي</t>
  </si>
  <si>
    <t>فشار متوسط</t>
  </si>
  <si>
    <t>شهرستان</t>
  </si>
  <si>
    <t>عملکرد</t>
  </si>
  <si>
    <t>زميني</t>
  </si>
  <si>
    <t>هوايي</t>
  </si>
  <si>
    <t>سال 90</t>
  </si>
  <si>
    <t>شرکت توزيع نيروي برق استان مرکزي</t>
  </si>
  <si>
    <t>کل قطعيها</t>
  </si>
  <si>
    <t>قطعيهاي با برنامه</t>
  </si>
  <si>
    <t>قطعيهاي بي برنامه</t>
  </si>
  <si>
    <t>ناحيه</t>
  </si>
  <si>
    <t>شرق اراك</t>
  </si>
  <si>
    <t>استا ن</t>
  </si>
  <si>
    <t>مگاوات ساعت</t>
  </si>
  <si>
    <t>کل انرژي توزيع نشده</t>
  </si>
  <si>
    <t xml:space="preserve"> انرژي توزيع نشده با برنامه</t>
  </si>
  <si>
    <t>انرژي توزيع نشده بي برنامه</t>
  </si>
  <si>
    <t>دليجان 2</t>
  </si>
  <si>
    <t>دليجان2</t>
  </si>
  <si>
    <t>اراک امور غرب</t>
  </si>
  <si>
    <t>اراک امور شرق</t>
  </si>
  <si>
    <t>غرق اباد</t>
  </si>
  <si>
    <t>اشتيان</t>
  </si>
  <si>
    <t>زاويه</t>
  </si>
  <si>
    <t>تعداد ترانس زميني</t>
  </si>
  <si>
    <t>ساير مصارف</t>
  </si>
  <si>
    <t>نام قسمت</t>
  </si>
  <si>
    <t>فشار ضعيف</t>
  </si>
  <si>
    <t>حلقه</t>
  </si>
  <si>
    <t>سال 91</t>
  </si>
  <si>
    <t>انرژي دريافتي</t>
  </si>
  <si>
    <t>ميليون ريال</t>
  </si>
  <si>
    <t>درصد وصول</t>
  </si>
  <si>
    <t>بدهي آخر دوره</t>
  </si>
  <si>
    <t>وصول</t>
  </si>
  <si>
    <t>فروش دوره</t>
  </si>
  <si>
    <t>بخش/امور</t>
  </si>
  <si>
    <t>کشاورزي</t>
  </si>
  <si>
    <t>سايرمصارف</t>
  </si>
  <si>
    <t>نوع مشترک</t>
  </si>
  <si>
    <t>شهري</t>
  </si>
  <si>
    <t>روستايي</t>
  </si>
  <si>
    <t>ديماندي</t>
  </si>
  <si>
    <t>صنعتي مامونيه</t>
  </si>
  <si>
    <t>اراک 7</t>
  </si>
  <si>
    <t xml:space="preserve">اراك7 </t>
  </si>
  <si>
    <t xml:space="preserve"> صنعتي مأمونيه</t>
  </si>
  <si>
    <t>پرسنل پيمانکار</t>
  </si>
  <si>
    <t>ناحيه/ بخش</t>
  </si>
  <si>
    <t>ميانگين قدرت (KW)</t>
  </si>
  <si>
    <t>شهرک مهاجران</t>
  </si>
  <si>
    <t>بخش</t>
  </si>
  <si>
    <t>سال 92</t>
  </si>
  <si>
    <t>کيلووات ساعت</t>
  </si>
  <si>
    <t>مصرف انرژي</t>
  </si>
  <si>
    <t>هزار ريال</t>
  </si>
  <si>
    <t>مبلغ انرژي مصرفي</t>
  </si>
  <si>
    <t xml:space="preserve">خانگي </t>
  </si>
  <si>
    <t>روستاي برقدار شده</t>
  </si>
  <si>
    <t>چاههاي برقدار شده</t>
  </si>
  <si>
    <t>ميزان مصرف
(MWH)</t>
  </si>
  <si>
    <t>جمع شبکه فشار متوسط</t>
  </si>
  <si>
    <t>جمع تعداد ترانسفورماتور</t>
  </si>
  <si>
    <t>جمع کل شبکه</t>
  </si>
  <si>
    <t>انرژي دريافتي از پستهاي 63/20</t>
  </si>
  <si>
    <t>تعداد مشتركين</t>
  </si>
  <si>
    <t>مساحت استان</t>
  </si>
  <si>
    <t>تعداد شهرستان</t>
  </si>
  <si>
    <t>تعداد شهر</t>
  </si>
  <si>
    <t>12</t>
  </si>
  <si>
    <t>32</t>
  </si>
  <si>
    <t>1/413/959نفر</t>
  </si>
  <si>
    <t>تعداد چاه كشاورزي برقدارشده</t>
  </si>
  <si>
    <t>جمعيت استان</t>
  </si>
  <si>
    <t>29/127کيلومتر مربع</t>
  </si>
  <si>
    <t>جمع شبکه فشار ضعيف</t>
  </si>
  <si>
    <t>تعداد فيدر فشار متوسط</t>
  </si>
  <si>
    <t>تعداد پست فوق توزيع عمومي</t>
  </si>
  <si>
    <t>سال 93</t>
  </si>
  <si>
    <t>مزرعه نو(كمپكت)</t>
  </si>
  <si>
    <t>بدهي اول سال</t>
  </si>
  <si>
    <t>مصرف انرژي مشترکين</t>
  </si>
  <si>
    <t>درصد تلفات</t>
  </si>
  <si>
    <t>مبلغ انرژي فروخته شده</t>
  </si>
  <si>
    <t>مبلغ انرژي وصول شده</t>
  </si>
  <si>
    <t>درصد وصول مطالبات</t>
  </si>
  <si>
    <t>اراک</t>
  </si>
  <si>
    <t xml:space="preserve"> فيدرهاي20كيلوولت عمومي،اختصاصي توزيع برق استان مركزي</t>
  </si>
  <si>
    <t xml:space="preserve">مجموع </t>
  </si>
  <si>
    <t xml:space="preserve"> شرق اراك</t>
  </si>
  <si>
    <t xml:space="preserve"> غرب اراك</t>
  </si>
  <si>
    <t>مديريت توزيع</t>
  </si>
  <si>
    <t>فيدراختصاصي</t>
  </si>
  <si>
    <t>فيدرعمومي</t>
  </si>
  <si>
    <t>ارقده</t>
  </si>
  <si>
    <t xml:space="preserve">وضعيت مصرف وتلفات انرژي الكتريكي </t>
  </si>
  <si>
    <t>خانوار</t>
  </si>
  <si>
    <t xml:space="preserve">موجودي </t>
  </si>
  <si>
    <t>عملكرد</t>
  </si>
  <si>
    <t xml:space="preserve"> اراك</t>
  </si>
  <si>
    <t xml:space="preserve">كميجان </t>
  </si>
  <si>
    <t xml:space="preserve">آشتيان </t>
  </si>
  <si>
    <t xml:space="preserve">خمين </t>
  </si>
  <si>
    <t xml:space="preserve">ساوه </t>
  </si>
  <si>
    <t>ردیف</t>
  </si>
  <si>
    <t>مساجد</t>
  </si>
  <si>
    <t>مدارس</t>
  </si>
  <si>
    <t>قدرت
(کيلووات)</t>
  </si>
  <si>
    <t>ساختمانهاي اداري شرکت</t>
  </si>
  <si>
    <t>شبکه فشار ضعیف کابل خودنگهدار(کیلومتر)</t>
  </si>
  <si>
    <t xml:space="preserve">مدیریت توزیع برق </t>
  </si>
  <si>
    <t>کمیجان</t>
  </si>
  <si>
    <t>مامونیه</t>
  </si>
  <si>
    <t>خمین</t>
  </si>
  <si>
    <t>دلیجان</t>
  </si>
  <si>
    <t>آشتیان</t>
  </si>
  <si>
    <t>کاهش تعداد مشترکين ديماندي به خاطر اصلاح اطلاعات بانک اطلاعاتي مشترکين مي باشد</t>
  </si>
  <si>
    <t>روشنايي معابر</t>
  </si>
  <si>
    <t>انرژي خريداري شركت توزيع نيروي برق استان مركزي در سال1394</t>
  </si>
  <si>
    <t>آوه (سيار)</t>
  </si>
  <si>
    <t>سال 94</t>
  </si>
  <si>
    <t>حداكثر بار  همزمان ايستگاههاي فوق توزيع استان مركزي در سال94</t>
  </si>
  <si>
    <t xml:space="preserve">سال93 </t>
  </si>
  <si>
    <t>وضعيت موجود پايان 93</t>
  </si>
  <si>
    <t>وضعيت سيستم فتوولتاييک  درسال1394</t>
  </si>
  <si>
    <t>وضعيـت موجودي روستاهاي برقدار شركت در پايان خرداد سال 1394</t>
  </si>
  <si>
    <t>پايان تير93</t>
  </si>
  <si>
    <t>مصرف سال94
(KWH)</t>
  </si>
  <si>
    <t>تير</t>
  </si>
  <si>
    <t>چهار ماه اول 1393</t>
  </si>
  <si>
    <t>صنعتي آشتيان</t>
  </si>
  <si>
    <t>آوه</t>
  </si>
  <si>
    <t>صنعتی آشتيان</t>
  </si>
  <si>
    <t>شش ماه اول 93</t>
  </si>
  <si>
    <t>چاههاي آب كشاورزي برقدار شده تا پايان شهریور سال 1394</t>
  </si>
  <si>
    <t>عملکرد تعداد قطعيها در شش ماه اول سال 1394 و مقايسه با  سالهای قبل</t>
  </si>
  <si>
    <r>
      <t>عملکرد انرژي توزيع نشده در شش ماه اول سال 1394 و مقايسه با مدت مشابه سالهای قبل</t>
    </r>
    <r>
      <rPr>
        <b/>
        <i/>
        <sz val="11"/>
        <color indexed="10"/>
        <rFont val="Zar"/>
        <family val="0"/>
      </rPr>
      <t>(قطع فيدر)</t>
    </r>
  </si>
  <si>
    <t>تعداد مشتركين موجود استان درپايان شهریور سال94</t>
  </si>
  <si>
    <t>وضعيت وصول مطالبات در شش ماه اول سال 1394</t>
  </si>
  <si>
    <t>شش ماه اول سال93</t>
  </si>
  <si>
    <t xml:space="preserve">عملكرد شبكه توزيع در شش ماه اول سال1394 </t>
  </si>
  <si>
    <t>مشخصات تعداد ترانسفورماتورهاي موجود استان در پايان شهریور سال 1394</t>
  </si>
  <si>
    <t>مشخصات عملکرد تعداد ترانسفورماتورهاي استان درشش ماه اول سال 1394</t>
  </si>
  <si>
    <t>موجودی 94</t>
  </si>
  <si>
    <t>موجودی شبکه کابل خود نگهدار در پایان شهریور سال 1394</t>
  </si>
  <si>
    <t xml:space="preserve">   گزارش مديريتي تعداد فروش انشعاب شش ماهه اول 1394  </t>
  </si>
  <si>
    <t>شش ماهه اول 93</t>
  </si>
  <si>
    <t>تعدادپرسنل شرکت توزيع نيروي برق استان مرکزي در پايان شهریور سال 1394</t>
  </si>
  <si>
    <t>پايان شهريور 93</t>
  </si>
  <si>
    <t>خلاصه اطلاعات شركت در شش ماهه سال 94</t>
  </si>
  <si>
    <t>سال 1393</t>
  </si>
  <si>
    <t>مرداد</t>
  </si>
  <si>
    <t>شهريور</t>
  </si>
  <si>
    <t>حداكثر بار  غيرهمزمان ايستگاههاي فوق توزيع استان مركزي در سال94</t>
  </si>
  <si>
    <t>وضعيت شركت توزيع نيروي برق استان مرکزي تا پايان شهریور سال 94</t>
  </si>
  <si>
    <t>عملکرد شش ماه سال93</t>
  </si>
  <si>
    <t>عملکرد شش ماه سال94</t>
  </si>
  <si>
    <t>وضعيت موجود پايان شهريور94</t>
  </si>
</sst>
</file>

<file path=xl/styles.xml><?xml version="1.0" encoding="utf-8"?>
<styleSheet xmlns="http://schemas.openxmlformats.org/spreadsheetml/2006/main">
  <numFmts count="5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0.0"/>
    <numFmt numFmtId="171" formatCode="0.000"/>
    <numFmt numFmtId="172" formatCode="0.00000"/>
    <numFmt numFmtId="173" formatCode="#,##0.0"/>
    <numFmt numFmtId="174" formatCode="0.0000"/>
    <numFmt numFmtId="175" formatCode="[$-429]h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B2mmm\-yy"/>
    <numFmt numFmtId="189" formatCode="B2dd/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yy/mm/dd;@"/>
    <numFmt numFmtId="199" formatCode="0.000000000"/>
    <numFmt numFmtId="200" formatCode="0.00000000"/>
    <numFmt numFmtId="201" formatCode="0.0000000"/>
    <numFmt numFmtId="202" formatCode="0.000000"/>
    <numFmt numFmtId="203" formatCode="0.0000000000"/>
    <numFmt numFmtId="204" formatCode="&quot;رىال&quot;\ #,##0_-;&quot;رىال&quot;\ #,##0\-"/>
    <numFmt numFmtId="205" formatCode="&quot;رىال&quot;\ #,##0_-;[Red]&quot;رىال&quot;\ #,##0\-"/>
    <numFmt numFmtId="206" formatCode="&quot;رىال&quot;\ #,##0.00_-;&quot;رىال&quot;\ #,##0.00\-"/>
    <numFmt numFmtId="207" formatCode="&quot;رىال&quot;\ #,##0.00_-;[Red]&quot;رىال&quot;\ #,##0.00\-"/>
    <numFmt numFmtId="208" formatCode="_-&quot;رىال&quot;\ * #,##0_-;_-&quot;رىال&quot;\ * #,##0\-;_-&quot;رىال&quot;\ * &quot;-&quot;_-;_-@_-"/>
    <numFmt numFmtId="209" formatCode="_-&quot;رىال&quot;\ * #,##0.00_-;_-&quot;رىال&quot;\ * #,##0.00\-;_-&quot;رىال&quot;\ * &quot;-&quot;??_-;_-@_-"/>
    <numFmt numFmtId="210" formatCode="[$-429]hh:mm:ss\ \ق\.\ظ/\ب\.\ظ"/>
    <numFmt numFmtId="211" formatCode="#,##0\ "/>
    <numFmt numFmtId="212" formatCode="0.000000000000000"/>
  </numFmts>
  <fonts count="99">
    <font>
      <sz val="10"/>
      <name val="Arial"/>
      <family val="0"/>
    </font>
    <font>
      <sz val="8"/>
      <name val="Arial"/>
      <family val="2"/>
    </font>
    <font>
      <b/>
      <sz val="11"/>
      <name val="Nazani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2  Nazanin"/>
      <family val="0"/>
    </font>
    <font>
      <b/>
      <sz val="14"/>
      <name val="Nazanin"/>
      <family val="0"/>
    </font>
    <font>
      <b/>
      <sz val="10"/>
      <name val="Nazanin"/>
      <family val="0"/>
    </font>
    <font>
      <b/>
      <sz val="12"/>
      <name val="Arial"/>
      <family val="2"/>
    </font>
    <font>
      <b/>
      <sz val="12"/>
      <name val="Nazanin"/>
      <family val="0"/>
    </font>
    <font>
      <b/>
      <sz val="10"/>
      <name val="Arial"/>
      <family val="2"/>
    </font>
    <font>
      <sz val="11"/>
      <name val="Nazanin"/>
      <family val="0"/>
    </font>
    <font>
      <b/>
      <sz val="10"/>
      <name val="2  Nazanin"/>
      <family val="0"/>
    </font>
    <font>
      <b/>
      <sz val="12"/>
      <color indexed="8"/>
      <name val="Arial"/>
      <family val="2"/>
    </font>
    <font>
      <sz val="10"/>
      <name val="Titr"/>
      <family val="0"/>
    </font>
    <font>
      <sz val="14"/>
      <name val="Titr"/>
      <family val="0"/>
    </font>
    <font>
      <b/>
      <sz val="12"/>
      <name val="Titr"/>
      <family val="0"/>
    </font>
    <font>
      <b/>
      <sz val="10"/>
      <name val="Yagut"/>
      <family val="0"/>
    </font>
    <font>
      <b/>
      <sz val="10"/>
      <name val="Titr"/>
      <family val="0"/>
    </font>
    <font>
      <b/>
      <sz val="14"/>
      <name val="Titr"/>
      <family val="0"/>
    </font>
    <font>
      <sz val="14"/>
      <name val="Arial"/>
      <family val="2"/>
    </font>
    <font>
      <b/>
      <sz val="12"/>
      <name val="2  Yagut"/>
      <family val="0"/>
    </font>
    <font>
      <b/>
      <sz val="11"/>
      <name val="2  Yagut"/>
      <family val="0"/>
    </font>
    <font>
      <b/>
      <sz val="12"/>
      <name val="Times New Roman"/>
      <family val="1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Zar"/>
      <family val="0"/>
    </font>
    <font>
      <sz val="16"/>
      <name val="Titr"/>
      <family val="0"/>
    </font>
    <font>
      <b/>
      <sz val="11"/>
      <name val="Zar"/>
      <family val="0"/>
    </font>
    <font>
      <sz val="11"/>
      <name val="Zar"/>
      <family val="0"/>
    </font>
    <font>
      <b/>
      <sz val="16"/>
      <color indexed="8"/>
      <name val="Zar"/>
      <family val="0"/>
    </font>
    <font>
      <b/>
      <sz val="18"/>
      <color indexed="8"/>
      <name val="Titr"/>
      <family val="0"/>
    </font>
    <font>
      <b/>
      <sz val="14"/>
      <name val="Zar"/>
      <family val="0"/>
    </font>
    <font>
      <sz val="10"/>
      <name val="Zar"/>
      <family val="0"/>
    </font>
    <font>
      <b/>
      <sz val="16"/>
      <name val="Zar"/>
      <family val="0"/>
    </font>
    <font>
      <sz val="11"/>
      <color indexed="8"/>
      <name val="Calibri"/>
      <family val="2"/>
    </font>
    <font>
      <sz val="10"/>
      <color indexed="8"/>
      <name val="Titr"/>
      <family val="0"/>
    </font>
    <font>
      <b/>
      <sz val="12"/>
      <color indexed="8"/>
      <name val="Zar"/>
      <family val="0"/>
    </font>
    <font>
      <b/>
      <sz val="10"/>
      <name val="Zar"/>
      <family val="0"/>
    </font>
    <font>
      <b/>
      <sz val="16"/>
      <name val="Titr"/>
      <family val="0"/>
    </font>
    <font>
      <b/>
      <sz val="14"/>
      <color indexed="8"/>
      <name val="Zar"/>
      <family val="0"/>
    </font>
    <font>
      <b/>
      <sz val="20"/>
      <name val="Arial"/>
      <family val="2"/>
    </font>
    <font>
      <b/>
      <sz val="20"/>
      <name val="Titr"/>
      <family val="0"/>
    </font>
    <font>
      <sz val="12"/>
      <name val="Zar"/>
      <family val="0"/>
    </font>
    <font>
      <b/>
      <sz val="9"/>
      <name val="Zar"/>
      <family val="0"/>
    </font>
    <font>
      <b/>
      <i/>
      <sz val="11"/>
      <color indexed="10"/>
      <name val="Zar"/>
      <family val="0"/>
    </font>
    <font>
      <b/>
      <sz val="14"/>
      <name val="Arial"/>
      <family val="2"/>
    </font>
    <font>
      <sz val="20.75"/>
      <color indexed="8"/>
      <name val="Arial"/>
      <family val="0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9.2"/>
      <color indexed="8"/>
      <name val="Arial"/>
      <family val="0"/>
    </font>
    <font>
      <sz val="25.75"/>
      <color indexed="8"/>
      <name val="Arial"/>
      <family val="0"/>
    </font>
    <font>
      <b/>
      <sz val="8.45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6.5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2"/>
      <color indexed="56"/>
      <name val="Zar"/>
      <family val="0"/>
    </font>
    <font>
      <b/>
      <sz val="14"/>
      <color indexed="56"/>
      <name val="Titr"/>
      <family val="0"/>
    </font>
    <font>
      <sz val="8"/>
      <name val="Tahoma"/>
      <family val="2"/>
    </font>
    <font>
      <b/>
      <sz val="20.75"/>
      <color indexed="8"/>
      <name val="Arial"/>
      <family val="0"/>
    </font>
    <font>
      <b/>
      <sz val="20.25"/>
      <color indexed="8"/>
      <name val="Arial"/>
      <family val="0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Za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 tint="-0.4999699890613556"/>
      <name val="Zar"/>
      <family val="0"/>
    </font>
    <font>
      <b/>
      <sz val="14"/>
      <color theme="3" tint="-0.4999699890613556"/>
      <name val="Tit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70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0" fontId="7" fillId="0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0" fontId="12" fillId="0" borderId="0" xfId="0" applyNumberFormat="1" applyFont="1" applyBorder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170" fontId="9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shrinkToFit="1" readingOrder="2"/>
    </xf>
    <xf numFmtId="0" fontId="13" fillId="0" borderId="0" xfId="0" applyFont="1" applyFill="1" applyAlignment="1">
      <alignment vertical="center" shrinkToFit="1" readingOrder="2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0" fontId="0" fillId="0" borderId="0" xfId="0" applyNumberFormat="1" applyAlignment="1">
      <alignment/>
    </xf>
    <xf numFmtId="0" fontId="20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textRotation="90" wrapText="1"/>
    </xf>
    <xf numFmtId="17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readingOrder="2"/>
    </xf>
    <xf numFmtId="1" fontId="0" fillId="0" borderId="0" xfId="0" applyNumberFormat="1" applyAlignment="1">
      <alignment readingOrder="2"/>
    </xf>
    <xf numFmtId="170" fontId="9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readingOrder="2"/>
    </xf>
    <xf numFmtId="0" fontId="23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58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8" fillId="0" borderId="0" xfId="61" applyFont="1" applyAlignment="1">
      <alignment horizontal="center" vertical="center"/>
      <protection/>
    </xf>
    <xf numFmtId="1" fontId="8" fillId="0" borderId="0" xfId="61" applyNumberFormat="1" applyFont="1" applyAlignment="1">
      <alignment horizontal="center" vertical="center"/>
      <protection/>
    </xf>
    <xf numFmtId="3" fontId="8" fillId="0" borderId="0" xfId="61" applyNumberFormat="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2" fillId="0" borderId="0" xfId="0" applyFont="1" applyBorder="1" applyAlignment="1">
      <alignment vertical="center" textRotation="90" wrapText="1"/>
    </xf>
    <xf numFmtId="170" fontId="25" fillId="0" borderId="0" xfId="0" applyNumberFormat="1" applyFont="1" applyAlignment="1">
      <alignment vertical="center"/>
    </xf>
    <xf numFmtId="1" fontId="13" fillId="0" borderId="0" xfId="0" applyNumberFormat="1" applyFont="1" applyFill="1" applyAlignment="1">
      <alignment horizontal="center" vertical="center" shrinkToFit="1" readingOrder="2"/>
    </xf>
    <xf numFmtId="0" fontId="8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readingOrder="2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readingOrder="2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170" fontId="28" fillId="0" borderId="14" xfId="0" applyNumberFormat="1" applyFont="1" applyFill="1" applyBorder="1" applyAlignment="1">
      <alignment horizontal="center" vertical="center" readingOrder="2"/>
    </xf>
    <xf numFmtId="170" fontId="28" fillId="0" borderId="10" xfId="0" applyNumberFormat="1" applyFont="1" applyFill="1" applyBorder="1" applyAlignment="1">
      <alignment horizontal="center" vertical="center" readingOrder="2"/>
    </xf>
    <xf numFmtId="173" fontId="8" fillId="0" borderId="0" xfId="61" applyNumberFormat="1" applyFont="1" applyAlignment="1">
      <alignment horizontal="center" vertical="center"/>
      <protection/>
    </xf>
    <xf numFmtId="170" fontId="10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0" fontId="8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0" fillId="0" borderId="18" xfId="0" applyFont="1" applyFill="1" applyBorder="1" applyAlignment="1">
      <alignment horizontal="center" vertical="center" shrinkToFit="1" readingOrder="2"/>
    </xf>
    <xf numFmtId="0" fontId="30" fillId="0" borderId="14" xfId="0" applyFont="1" applyFill="1" applyBorder="1" applyAlignment="1">
      <alignment horizontal="center" vertical="center" shrinkToFit="1" readingOrder="2"/>
    </xf>
    <xf numFmtId="0" fontId="30" fillId="0" borderId="19" xfId="0" applyFont="1" applyFill="1" applyBorder="1" applyAlignment="1">
      <alignment horizontal="center" vertical="center" shrinkToFit="1" readingOrder="2"/>
    </xf>
    <xf numFmtId="0" fontId="30" fillId="0" borderId="20" xfId="0" applyFont="1" applyFill="1" applyBorder="1" applyAlignment="1">
      <alignment horizontal="center" vertical="center" shrinkToFit="1" readingOrder="2"/>
    </xf>
    <xf numFmtId="0" fontId="30" fillId="0" borderId="11" xfId="0" applyFont="1" applyFill="1" applyBorder="1" applyAlignment="1">
      <alignment horizontal="center" vertical="center" shrinkToFit="1" readingOrder="2"/>
    </xf>
    <xf numFmtId="0" fontId="30" fillId="0" borderId="13" xfId="0" applyFont="1" applyFill="1" applyBorder="1" applyAlignment="1">
      <alignment horizontal="center" vertical="center" shrinkToFit="1" readingOrder="2"/>
    </xf>
    <xf numFmtId="0" fontId="30" fillId="0" borderId="12" xfId="0" applyFont="1" applyFill="1" applyBorder="1" applyAlignment="1">
      <alignment horizontal="center" vertical="center" shrinkToFit="1" readingOrder="2"/>
    </xf>
    <xf numFmtId="0" fontId="30" fillId="0" borderId="21" xfId="0" applyFont="1" applyFill="1" applyBorder="1" applyAlignment="1">
      <alignment horizontal="center" vertical="center" shrinkToFit="1" readingOrder="2"/>
    </xf>
    <xf numFmtId="0" fontId="30" fillId="0" borderId="22" xfId="0" applyFont="1" applyFill="1" applyBorder="1" applyAlignment="1">
      <alignment horizontal="center" vertical="center" shrinkToFit="1" readingOrder="2"/>
    </xf>
    <xf numFmtId="0" fontId="30" fillId="0" borderId="23" xfId="0" applyFont="1" applyFill="1" applyBorder="1" applyAlignment="1">
      <alignment horizontal="center" vertical="center" shrinkToFit="1" readingOrder="2"/>
    </xf>
    <xf numFmtId="0" fontId="30" fillId="0" borderId="24" xfId="0" applyFont="1" applyFill="1" applyBorder="1" applyAlignment="1">
      <alignment horizontal="center" vertical="center" shrinkToFit="1" readingOrder="2"/>
    </xf>
    <xf numFmtId="0" fontId="30" fillId="0" borderId="25" xfId="0" applyFont="1" applyFill="1" applyBorder="1" applyAlignment="1">
      <alignment horizontal="center" vertical="center" shrinkToFit="1" readingOrder="2"/>
    </xf>
    <xf numFmtId="0" fontId="30" fillId="0" borderId="26" xfId="0" applyFont="1" applyFill="1" applyBorder="1" applyAlignment="1">
      <alignment horizontal="center" vertical="center" shrinkToFit="1" readingOrder="2"/>
    </xf>
    <xf numFmtId="0" fontId="30" fillId="0" borderId="27" xfId="0" applyFont="1" applyFill="1" applyBorder="1" applyAlignment="1">
      <alignment horizontal="center" vertical="center" shrinkToFit="1" readingOrder="2"/>
    </xf>
    <xf numFmtId="0" fontId="30" fillId="0" borderId="28" xfId="0" applyFont="1" applyFill="1" applyBorder="1" applyAlignment="1">
      <alignment horizontal="center" vertical="center" shrinkToFit="1" readingOrder="2"/>
    </xf>
    <xf numFmtId="0" fontId="30" fillId="0" borderId="10" xfId="0" applyFont="1" applyFill="1" applyBorder="1" applyAlignment="1">
      <alignment horizontal="center" vertical="center" shrinkToFit="1" readingOrder="2"/>
    </xf>
    <xf numFmtId="0" fontId="30" fillId="0" borderId="29" xfId="0" applyFont="1" applyFill="1" applyBorder="1" applyAlignment="1">
      <alignment horizontal="center" vertical="center" shrinkToFit="1" readingOrder="2"/>
    </xf>
    <xf numFmtId="0" fontId="30" fillId="0" borderId="30" xfId="0" applyFont="1" applyFill="1" applyBorder="1" applyAlignment="1">
      <alignment horizontal="center" vertical="center" shrinkToFit="1" readingOrder="2"/>
    </xf>
    <xf numFmtId="0" fontId="30" fillId="0" borderId="31" xfId="0" applyFont="1" applyFill="1" applyBorder="1" applyAlignment="1">
      <alignment horizontal="center" vertical="center" shrinkToFit="1" readingOrder="2"/>
    </xf>
    <xf numFmtId="0" fontId="30" fillId="0" borderId="32" xfId="0" applyFont="1" applyFill="1" applyBorder="1" applyAlignment="1">
      <alignment horizontal="center" vertical="center" shrinkToFit="1" readingOrder="2"/>
    </xf>
    <xf numFmtId="1" fontId="30" fillId="0" borderId="31" xfId="0" applyNumberFormat="1" applyFont="1" applyFill="1" applyBorder="1" applyAlignment="1">
      <alignment horizontal="center" vertical="center" shrinkToFit="1" readingOrder="2"/>
    </xf>
    <xf numFmtId="1" fontId="30" fillId="0" borderId="32" xfId="0" applyNumberFormat="1" applyFont="1" applyFill="1" applyBorder="1" applyAlignment="1">
      <alignment horizontal="center" vertical="center" shrinkToFit="1" readingOrder="2"/>
    </xf>
    <xf numFmtId="1" fontId="30" fillId="0" borderId="33" xfId="0" applyNumberFormat="1" applyFont="1" applyFill="1" applyBorder="1" applyAlignment="1">
      <alignment horizontal="center" vertical="center" shrinkToFit="1" readingOrder="2"/>
    </xf>
    <xf numFmtId="0" fontId="26" fillId="0" borderId="22" xfId="58" applyFont="1" applyBorder="1" applyAlignment="1">
      <alignment horizontal="center" vertical="center" wrapText="1"/>
      <protection/>
    </xf>
    <xf numFmtId="0" fontId="26" fillId="0" borderId="14" xfId="58" applyFont="1" applyBorder="1" applyAlignment="1">
      <alignment horizontal="center" vertical="center" wrapText="1"/>
      <protection/>
    </xf>
    <xf numFmtId="0" fontId="26" fillId="0" borderId="23" xfId="58" applyFont="1" applyBorder="1" applyAlignment="1">
      <alignment horizontal="center" vertical="center" wrapText="1"/>
      <protection/>
    </xf>
    <xf numFmtId="0" fontId="26" fillId="0" borderId="29" xfId="58" applyFont="1" applyBorder="1" applyAlignment="1">
      <alignment horizontal="center" vertical="center" wrapText="1"/>
      <protection/>
    </xf>
    <xf numFmtId="170" fontId="13" fillId="0" borderId="0" xfId="0" applyNumberFormat="1" applyFont="1" applyFill="1" applyAlignment="1">
      <alignment horizontal="center" vertical="center" shrinkToFit="1" readingOrder="2"/>
    </xf>
    <xf numFmtId="0" fontId="35" fillId="0" borderId="0" xfId="60">
      <alignment/>
      <protection/>
    </xf>
    <xf numFmtId="211" fontId="37" fillId="34" borderId="22" xfId="60" applyNumberFormat="1" applyFont="1" applyFill="1" applyBorder="1" applyAlignment="1">
      <alignment horizontal="center" vertical="center" wrapText="1"/>
      <protection/>
    </xf>
    <xf numFmtId="211" fontId="37" fillId="34" borderId="14" xfId="60" applyNumberFormat="1" applyFont="1" applyFill="1" applyBorder="1" applyAlignment="1">
      <alignment horizontal="center" vertical="center" wrapText="1"/>
      <protection/>
    </xf>
    <xf numFmtId="211" fontId="37" fillId="34" borderId="23" xfId="60" applyNumberFormat="1" applyFont="1" applyFill="1" applyBorder="1" applyAlignment="1">
      <alignment horizontal="center" vertical="center" wrapText="1"/>
      <protection/>
    </xf>
    <xf numFmtId="211" fontId="37" fillId="34" borderId="24" xfId="60" applyNumberFormat="1" applyFont="1" applyFill="1" applyBorder="1" applyAlignment="1">
      <alignment horizontal="center" vertical="center" wrapText="1"/>
      <protection/>
    </xf>
    <xf numFmtId="0" fontId="37" fillId="34" borderId="30" xfId="60" applyFont="1" applyFill="1" applyBorder="1" applyAlignment="1">
      <alignment horizontal="center" vertical="center"/>
      <protection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 readingOrder="2"/>
    </xf>
    <xf numFmtId="1" fontId="35" fillId="0" borderId="0" xfId="60" applyNumberFormat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vertical="center"/>
    </xf>
    <xf numFmtId="1" fontId="35" fillId="0" borderId="0" xfId="60" applyNumberFormat="1">
      <alignment/>
      <protection/>
    </xf>
    <xf numFmtId="0" fontId="26" fillId="33" borderId="10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vertical="center" shrinkToFit="1"/>
    </xf>
    <xf numFmtId="0" fontId="26" fillId="0" borderId="0" xfId="62" applyFont="1" applyBorder="1" applyAlignment="1">
      <alignment horizontal="center" vertical="center"/>
      <protection/>
    </xf>
    <xf numFmtId="0" fontId="38" fillId="0" borderId="39" xfId="62" applyFont="1" applyBorder="1" applyAlignment="1">
      <alignment vertical="center" readingOrder="2"/>
      <protection/>
    </xf>
    <xf numFmtId="0" fontId="26" fillId="0" borderId="15" xfId="62" applyFont="1" applyBorder="1" applyAlignment="1">
      <alignment horizontal="center" vertical="center" readingOrder="2"/>
      <protection/>
    </xf>
    <xf numFmtId="0" fontId="26" fillId="0" borderId="40" xfId="62" applyFont="1" applyBorder="1" applyAlignment="1">
      <alignment horizontal="center" vertical="center" readingOrder="2"/>
      <protection/>
    </xf>
    <xf numFmtId="3" fontId="26" fillId="0" borderId="41" xfId="62" applyNumberFormat="1" applyFont="1" applyBorder="1" applyAlignment="1">
      <alignment horizontal="center" vertical="center" readingOrder="2"/>
      <protection/>
    </xf>
    <xf numFmtId="3" fontId="26" fillId="0" borderId="42" xfId="62" applyNumberFormat="1" applyFont="1" applyBorder="1" applyAlignment="1">
      <alignment horizontal="center" vertical="center" readingOrder="2"/>
      <protection/>
    </xf>
    <xf numFmtId="3" fontId="26" fillId="0" borderId="10" xfId="62" applyNumberFormat="1" applyFont="1" applyBorder="1" applyAlignment="1">
      <alignment horizontal="center" vertical="center" readingOrder="2"/>
      <protection/>
    </xf>
    <xf numFmtId="3" fontId="26" fillId="0" borderId="43" xfId="62" applyNumberFormat="1" applyFont="1" applyBorder="1" applyAlignment="1">
      <alignment horizontal="center" vertical="center" readingOrder="2"/>
      <protection/>
    </xf>
    <xf numFmtId="0" fontId="26" fillId="0" borderId="44" xfId="62" applyFont="1" applyBorder="1" applyAlignment="1">
      <alignment horizontal="center" vertical="center" readingOrder="2"/>
      <protection/>
    </xf>
    <xf numFmtId="0" fontId="33" fillId="0" borderId="0" xfId="62" applyFont="1" applyBorder="1" applyAlignment="1">
      <alignment horizontal="center" vertical="center" wrapText="1"/>
      <protection/>
    </xf>
    <xf numFmtId="0" fontId="33" fillId="0" borderId="0" xfId="62" applyFont="1" applyBorder="1" applyAlignment="1">
      <alignment horizontal="center" vertical="center"/>
      <protection/>
    </xf>
    <xf numFmtId="0" fontId="26" fillId="0" borderId="45" xfId="62" applyFont="1" applyFill="1" applyBorder="1" applyAlignment="1">
      <alignment horizontal="center" vertical="center" wrapText="1" readingOrder="2"/>
      <protection/>
    </xf>
    <xf numFmtId="2" fontId="26" fillId="0" borderId="45" xfId="62" applyNumberFormat="1" applyFont="1" applyFill="1" applyBorder="1" applyAlignment="1">
      <alignment horizontal="center" vertical="center"/>
      <protection/>
    </xf>
    <xf numFmtId="3" fontId="26" fillId="0" borderId="45" xfId="62" applyNumberFormat="1" applyFont="1" applyFill="1" applyBorder="1" applyAlignment="1">
      <alignment horizontal="center" vertical="center"/>
      <protection/>
    </xf>
    <xf numFmtId="0" fontId="26" fillId="0" borderId="45" xfId="62" applyFont="1" applyFill="1" applyBorder="1" applyAlignment="1">
      <alignment horizontal="center" vertical="center" readingOrder="2"/>
      <protection/>
    </xf>
    <xf numFmtId="0" fontId="26" fillId="0" borderId="46" xfId="62" applyFont="1" applyBorder="1" applyAlignment="1">
      <alignment horizontal="center" vertical="center" readingOrder="2"/>
      <protection/>
    </xf>
    <xf numFmtId="0" fontId="26" fillId="0" borderId="0" xfId="62" applyFont="1" applyBorder="1" applyAlignment="1">
      <alignment horizontal="center" vertical="center" wrapText="1" readingOrder="2"/>
      <protection/>
    </xf>
    <xf numFmtId="0" fontId="26" fillId="0" borderId="0" xfId="62" applyFont="1" applyBorder="1" applyAlignment="1">
      <alignment vertical="center" readingOrder="2"/>
      <protection/>
    </xf>
    <xf numFmtId="0" fontId="26" fillId="0" borderId="0" xfId="62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6" fillId="0" borderId="41" xfId="62" applyFont="1" applyBorder="1" applyAlignment="1">
      <alignment horizontal="center" vertical="center" wrapText="1" readingOrder="2"/>
      <protection/>
    </xf>
    <xf numFmtId="0" fontId="26" fillId="0" borderId="47" xfId="62" applyFont="1" applyBorder="1" applyAlignment="1">
      <alignment horizontal="center" vertical="center" wrapText="1" readingOrder="2"/>
      <protection/>
    </xf>
    <xf numFmtId="0" fontId="26" fillId="0" borderId="48" xfId="62" applyFont="1" applyBorder="1" applyAlignment="1">
      <alignment horizontal="center" vertical="center" wrapText="1" readingOrder="2"/>
      <protection/>
    </xf>
    <xf numFmtId="0" fontId="26" fillId="0" borderId="49" xfId="62" applyFont="1" applyBorder="1" applyAlignment="1">
      <alignment horizontal="center" vertical="center" wrapText="1" readingOrder="2"/>
      <protection/>
    </xf>
    <xf numFmtId="0" fontId="26" fillId="0" borderId="48" xfId="62" applyFont="1" applyBorder="1" applyAlignment="1">
      <alignment horizontal="center" vertical="center" shrinkToFit="1" readingOrder="2"/>
      <protection/>
    </xf>
    <xf numFmtId="0" fontId="26" fillId="0" borderId="49" xfId="62" applyFont="1" applyBorder="1" applyAlignment="1">
      <alignment horizontal="center" vertical="center" shrinkToFit="1" readingOrder="2"/>
      <protection/>
    </xf>
    <xf numFmtId="0" fontId="38" fillId="35" borderId="10" xfId="0" applyFont="1" applyFill="1" applyBorder="1" applyAlignment="1">
      <alignment horizontal="center" vertical="center" textRotation="90" wrapText="1"/>
    </xf>
    <xf numFmtId="0" fontId="38" fillId="35" borderId="10" xfId="0" applyFont="1" applyFill="1" applyBorder="1" applyAlignment="1">
      <alignment horizontal="center" vertical="center" wrapText="1"/>
    </xf>
    <xf numFmtId="170" fontId="28" fillId="0" borderId="10" xfId="0" applyNumberFormat="1" applyFont="1" applyFill="1" applyBorder="1" applyAlignment="1">
      <alignment horizontal="center" vertical="center" wrapText="1" readingOrder="2"/>
    </xf>
    <xf numFmtId="0" fontId="38" fillId="0" borderId="10" xfId="0" applyFont="1" applyFill="1" applyBorder="1" applyAlignment="1">
      <alignment horizontal="center" vertical="center" wrapText="1" readingOrder="2"/>
    </xf>
    <xf numFmtId="0" fontId="28" fillId="0" borderId="10" xfId="0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 readingOrder="2"/>
    </xf>
    <xf numFmtId="0" fontId="28" fillId="0" borderId="50" xfId="0" applyFont="1" applyFill="1" applyBorder="1" applyAlignment="1">
      <alignment vertical="center" wrapText="1"/>
    </xf>
    <xf numFmtId="0" fontId="28" fillId="0" borderId="50" xfId="0" applyFont="1" applyFill="1" applyBorder="1" applyAlignment="1">
      <alignment horizontal="center" vertical="center" wrapText="1" readingOrder="2"/>
    </xf>
    <xf numFmtId="171" fontId="28" fillId="33" borderId="10" xfId="0" applyNumberFormat="1" applyFont="1" applyFill="1" applyBorder="1" applyAlignment="1">
      <alignment horizontal="center" vertical="center" wrapText="1" readingOrder="2"/>
    </xf>
    <xf numFmtId="0" fontId="33" fillId="0" borderId="39" xfId="61" applyFont="1" applyBorder="1" applyAlignment="1">
      <alignment horizontal="center" vertical="center" wrapText="1"/>
      <protection/>
    </xf>
    <xf numFmtId="0" fontId="26" fillId="0" borderId="39" xfId="61" applyFont="1" applyBorder="1" applyAlignment="1">
      <alignment horizontal="center" vertical="center"/>
      <protection/>
    </xf>
    <xf numFmtId="0" fontId="26" fillId="0" borderId="39" xfId="61" applyFont="1" applyBorder="1" applyAlignment="1">
      <alignment horizontal="center" vertical="center" wrapText="1"/>
      <protection/>
    </xf>
    <xf numFmtId="0" fontId="26" fillId="0" borderId="39" xfId="61" applyFont="1" applyBorder="1" applyAlignment="1">
      <alignment horizontal="right" vertical="center" wrapText="1"/>
      <protection/>
    </xf>
    <xf numFmtId="0" fontId="26" fillId="0" borderId="22" xfId="61" applyFont="1" applyBorder="1" applyAlignment="1">
      <alignment horizontal="center" vertical="center" wrapText="1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 wrapText="1"/>
      <protection/>
    </xf>
    <xf numFmtId="0" fontId="26" fillId="0" borderId="23" xfId="61" applyFont="1" applyBorder="1" applyAlignment="1">
      <alignment vertical="center" wrapText="1"/>
      <protection/>
    </xf>
    <xf numFmtId="1" fontId="28" fillId="0" borderId="28" xfId="61" applyNumberFormat="1" applyFont="1" applyBorder="1" applyAlignment="1">
      <alignment horizontal="center" vertical="center" wrapText="1" readingOrder="2"/>
      <protection/>
    </xf>
    <xf numFmtId="1" fontId="28" fillId="0" borderId="10" xfId="61" applyNumberFormat="1" applyFont="1" applyBorder="1" applyAlignment="1">
      <alignment horizontal="center" vertical="center" wrapText="1" readingOrder="2"/>
      <protection/>
    </xf>
    <xf numFmtId="0" fontId="26" fillId="0" borderId="29" xfId="61" applyFont="1" applyBorder="1" applyAlignment="1">
      <alignment vertical="center" wrapText="1"/>
      <protection/>
    </xf>
    <xf numFmtId="0" fontId="26" fillId="0" borderId="29" xfId="61" applyFont="1" applyFill="1" applyBorder="1" applyAlignment="1">
      <alignment vertical="center" wrapText="1"/>
      <protection/>
    </xf>
    <xf numFmtId="0" fontId="26" fillId="36" borderId="12" xfId="61" applyFont="1" applyFill="1" applyBorder="1" applyAlignment="1">
      <alignment horizontal="right" vertical="center" wrapText="1" readingOrder="2"/>
      <protection/>
    </xf>
    <xf numFmtId="0" fontId="33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3" fontId="28" fillId="0" borderId="28" xfId="61" applyNumberFormat="1" applyFont="1" applyBorder="1" applyAlignment="1">
      <alignment horizontal="center" vertical="center" wrapText="1" readingOrder="2"/>
      <protection/>
    </xf>
    <xf numFmtId="3" fontId="28" fillId="0" borderId="10" xfId="61" applyNumberFormat="1" applyFont="1" applyBorder="1" applyAlignment="1">
      <alignment horizontal="center" vertical="center" wrapText="1" readingOrder="2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 readingOrder="2"/>
    </xf>
    <xf numFmtId="2" fontId="26" fillId="33" borderId="10" xfId="0" applyNumberFormat="1" applyFont="1" applyFill="1" applyBorder="1" applyAlignment="1">
      <alignment horizontal="center" vertical="center" wrapText="1" readingOrder="2"/>
    </xf>
    <xf numFmtId="2" fontId="26" fillId="0" borderId="10" xfId="0" applyNumberFormat="1" applyFont="1" applyFill="1" applyBorder="1" applyAlignment="1">
      <alignment horizontal="center" vertical="center" wrapText="1" readingOrder="2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0" fontId="28" fillId="33" borderId="10" xfId="0" applyNumberFormat="1" applyFont="1" applyFill="1" applyBorder="1" applyAlignment="1">
      <alignment horizontal="center" vertical="center" wrapText="1" readingOrder="2"/>
    </xf>
    <xf numFmtId="3" fontId="28" fillId="0" borderId="10" xfId="0" applyNumberFormat="1" applyFont="1" applyFill="1" applyBorder="1" applyAlignment="1">
      <alignment horizontal="center" vertical="center" wrapText="1" readingOrder="2"/>
    </xf>
    <xf numFmtId="1" fontId="28" fillId="0" borderId="10" xfId="0" applyNumberFormat="1" applyFont="1" applyFill="1" applyBorder="1" applyAlignment="1">
      <alignment horizontal="center" vertical="center" wrapText="1" readingOrder="2"/>
    </xf>
    <xf numFmtId="1" fontId="28" fillId="33" borderId="10" xfId="0" applyNumberFormat="1" applyFont="1" applyFill="1" applyBorder="1" applyAlignment="1">
      <alignment horizontal="center" vertical="center" wrapText="1" readingOrder="2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readingOrder="2"/>
    </xf>
    <xf numFmtId="170" fontId="0" fillId="0" borderId="0" xfId="0" applyNumberFormat="1" applyFill="1" applyAlignment="1">
      <alignment readingOrder="2"/>
    </xf>
    <xf numFmtId="0" fontId="19" fillId="0" borderId="5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 readingOrder="2"/>
    </xf>
    <xf numFmtId="0" fontId="30" fillId="0" borderId="52" xfId="0" applyFont="1" applyFill="1" applyBorder="1" applyAlignment="1">
      <alignment horizontal="center" vertical="center" shrinkToFit="1" readingOrder="2"/>
    </xf>
    <xf numFmtId="0" fontId="26" fillId="35" borderId="33" xfId="0" applyFont="1" applyFill="1" applyBorder="1" applyAlignment="1">
      <alignment horizontal="left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6" fillId="35" borderId="5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 readingOrder="2"/>
    </xf>
    <xf numFmtId="0" fontId="26" fillId="0" borderId="11" xfId="0" applyFont="1" applyBorder="1" applyAlignment="1">
      <alignment horizontal="center" vertical="center" wrapText="1" readingOrder="2"/>
    </xf>
    <xf numFmtId="0" fontId="26" fillId="0" borderId="13" xfId="0" applyFont="1" applyBorder="1" applyAlignment="1">
      <alignment horizontal="center" vertical="center" wrapText="1" readingOrder="2"/>
    </xf>
    <xf numFmtId="0" fontId="26" fillId="0" borderId="12" xfId="0" applyFont="1" applyBorder="1" applyAlignment="1">
      <alignment horizontal="center" vertical="center" wrapText="1" readingOrder="2"/>
    </xf>
    <xf numFmtId="0" fontId="26" fillId="0" borderId="36" xfId="0" applyFont="1" applyBorder="1" applyAlignment="1">
      <alignment horizontal="center" vertical="center" wrapText="1" readingOrder="2"/>
    </xf>
    <xf numFmtId="0" fontId="26" fillId="0" borderId="1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readingOrder="2"/>
    </xf>
    <xf numFmtId="0" fontId="26" fillId="0" borderId="28" xfId="0" applyFont="1" applyBorder="1" applyAlignment="1">
      <alignment horizontal="center" vertical="center" readingOrder="2"/>
    </xf>
    <xf numFmtId="0" fontId="26" fillId="0" borderId="50" xfId="0" applyFont="1" applyBorder="1" applyAlignment="1">
      <alignment horizontal="center" vertical="center" readingOrder="2"/>
    </xf>
    <xf numFmtId="0" fontId="26" fillId="0" borderId="55" xfId="0" applyFont="1" applyBorder="1" applyAlignment="1">
      <alignment horizontal="center" vertical="center" readingOrder="2"/>
    </xf>
    <xf numFmtId="0" fontId="26" fillId="0" borderId="10" xfId="0" applyFont="1" applyBorder="1" applyAlignment="1">
      <alignment horizontal="center" vertical="center" readingOrder="2"/>
    </xf>
    <xf numFmtId="0" fontId="26" fillId="35" borderId="57" xfId="0" applyFont="1" applyFill="1" applyBorder="1" applyAlignment="1">
      <alignment horizontal="center" vertical="center" readingOrder="2"/>
    </xf>
    <xf numFmtId="0" fontId="26" fillId="35" borderId="58" xfId="0" applyFont="1" applyFill="1" applyBorder="1" applyAlignment="1">
      <alignment horizontal="center" vertical="center" readingOrder="2"/>
    </xf>
    <xf numFmtId="0" fontId="26" fillId="35" borderId="59" xfId="0" applyFont="1" applyFill="1" applyBorder="1" applyAlignment="1">
      <alignment horizontal="center" vertical="center" readingOrder="2"/>
    </xf>
    <xf numFmtId="0" fontId="26" fillId="35" borderId="60" xfId="0" applyFont="1" applyFill="1" applyBorder="1" applyAlignment="1">
      <alignment horizontal="center" vertical="center" readingOrder="2"/>
    </xf>
    <xf numFmtId="0" fontId="26" fillId="35" borderId="61" xfId="0" applyFont="1" applyFill="1" applyBorder="1" applyAlignment="1">
      <alignment horizontal="center" vertical="center" readingOrder="2"/>
    </xf>
    <xf numFmtId="1" fontId="26" fillId="36" borderId="11" xfId="61" applyNumberFormat="1" applyFont="1" applyFill="1" applyBorder="1" applyAlignment="1">
      <alignment horizontal="center" vertical="center" wrapText="1" readingOrder="2"/>
      <protection/>
    </xf>
    <xf numFmtId="1" fontId="26" fillId="36" borderId="13" xfId="61" applyNumberFormat="1" applyFont="1" applyFill="1" applyBorder="1" applyAlignment="1">
      <alignment horizontal="center" vertical="center" wrapText="1" readingOrder="2"/>
      <protection/>
    </xf>
    <xf numFmtId="3" fontId="26" fillId="36" borderId="11" xfId="61" applyNumberFormat="1" applyFont="1" applyFill="1" applyBorder="1" applyAlignment="1">
      <alignment horizontal="center" vertical="center" wrapText="1" readingOrder="2"/>
      <protection/>
    </xf>
    <xf numFmtId="3" fontId="26" fillId="36" borderId="13" xfId="61" applyNumberFormat="1" applyFont="1" applyFill="1" applyBorder="1" applyAlignment="1">
      <alignment horizontal="center" vertical="center" wrapText="1" readingOrder="2"/>
      <protection/>
    </xf>
    <xf numFmtId="0" fontId="26" fillId="33" borderId="28" xfId="0" applyFont="1" applyFill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center" vertical="center" wrapText="1" readingOrder="2"/>
    </xf>
    <xf numFmtId="3" fontId="26" fillId="33" borderId="25" xfId="0" applyNumberFormat="1" applyFont="1" applyFill="1" applyBorder="1" applyAlignment="1">
      <alignment horizontal="center" vertical="center" wrapText="1" readingOrder="2"/>
    </xf>
    <xf numFmtId="3" fontId="26" fillId="33" borderId="19" xfId="0" applyNumberFormat="1" applyFont="1" applyFill="1" applyBorder="1" applyAlignment="1">
      <alignment horizontal="center" vertical="center" wrapText="1" readingOrder="2"/>
    </xf>
    <xf numFmtId="3" fontId="26" fillId="0" borderId="11" xfId="0" applyNumberFormat="1" applyFont="1" applyBorder="1" applyAlignment="1">
      <alignment horizontal="center" vertical="center" wrapText="1" readingOrder="2"/>
    </xf>
    <xf numFmtId="3" fontId="26" fillId="0" borderId="13" xfId="0" applyNumberFormat="1" applyFont="1" applyBorder="1" applyAlignment="1">
      <alignment horizontal="center" vertical="center" wrapText="1" readingOrder="2"/>
    </xf>
    <xf numFmtId="170" fontId="28" fillId="35" borderId="10" xfId="0" applyNumberFormat="1" applyFont="1" applyFill="1" applyBorder="1" applyAlignment="1">
      <alignment horizontal="center" vertical="center" wrapText="1" readingOrder="2"/>
    </xf>
    <xf numFmtId="0" fontId="26" fillId="0" borderId="0" xfId="58" applyFont="1" applyFill="1" applyBorder="1" applyAlignment="1">
      <alignment horizontal="center" vertical="center" wrapText="1"/>
      <protection/>
    </xf>
    <xf numFmtId="0" fontId="32" fillId="0" borderId="0" xfId="58" applyFont="1" applyFill="1" applyBorder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0" fillId="0" borderId="46" xfId="58" applyBorder="1" applyAlignment="1">
      <alignment horizontal="center" vertical="center" wrapText="1"/>
      <protection/>
    </xf>
    <xf numFmtId="0" fontId="28" fillId="0" borderId="14" xfId="58" applyFont="1" applyBorder="1" applyAlignment="1">
      <alignment horizontal="center" vertical="center" wrapText="1"/>
      <protection/>
    </xf>
    <xf numFmtId="0" fontId="32" fillId="0" borderId="26" xfId="58" applyFont="1" applyBorder="1" applyAlignment="1">
      <alignment vertical="center" wrapText="1"/>
      <protection/>
    </xf>
    <xf numFmtId="3" fontId="32" fillId="0" borderId="28" xfId="58" applyNumberFormat="1" applyFont="1" applyBorder="1" applyAlignment="1">
      <alignment horizontal="center" vertical="center" wrapText="1" readingOrder="2"/>
      <protection/>
    </xf>
    <xf numFmtId="170" fontId="32" fillId="0" borderId="28" xfId="58" applyNumberFormat="1" applyFont="1" applyBorder="1" applyAlignment="1">
      <alignment horizontal="center" vertical="center" wrapText="1" readingOrder="2"/>
      <protection/>
    </xf>
    <xf numFmtId="1" fontId="32" fillId="0" borderId="10" xfId="58" applyNumberFormat="1" applyFont="1" applyBorder="1" applyAlignment="1">
      <alignment horizontal="center" vertical="center" wrapText="1" readingOrder="2"/>
      <protection/>
    </xf>
    <xf numFmtId="0" fontId="32" fillId="0" borderId="10" xfId="58" applyFont="1" applyBorder="1" applyAlignment="1">
      <alignment horizontal="center" vertical="center" wrapText="1" readingOrder="2"/>
      <protection/>
    </xf>
    <xf numFmtId="3" fontId="32" fillId="0" borderId="57" xfId="58" applyNumberFormat="1" applyFont="1" applyBorder="1" applyAlignment="1">
      <alignment horizontal="center" vertical="center" wrapText="1" readingOrder="2"/>
      <protection/>
    </xf>
    <xf numFmtId="170" fontId="32" fillId="0" borderId="62" xfId="58" applyNumberFormat="1" applyFont="1" applyBorder="1" applyAlignment="1">
      <alignment horizontal="center" vertical="center" wrapText="1" readingOrder="2"/>
      <protection/>
    </xf>
    <xf numFmtId="0" fontId="32" fillId="0" borderId="61" xfId="58" applyFont="1" applyBorder="1" applyAlignment="1">
      <alignment horizontal="center" vertical="center" wrapText="1" readingOrder="2"/>
      <protection/>
    </xf>
    <xf numFmtId="3" fontId="32" fillId="36" borderId="21" xfId="58" applyNumberFormat="1" applyFont="1" applyFill="1" applyBorder="1" applyAlignment="1">
      <alignment horizontal="center" vertical="center" wrapText="1" readingOrder="2"/>
      <protection/>
    </xf>
    <xf numFmtId="170" fontId="32" fillId="36" borderId="36" xfId="58" applyNumberFormat="1" applyFont="1" applyFill="1" applyBorder="1" applyAlignment="1">
      <alignment horizontal="center" vertical="center" wrapText="1" readingOrder="2"/>
      <protection/>
    </xf>
    <xf numFmtId="0" fontId="32" fillId="36" borderId="13" xfId="58" applyFont="1" applyFill="1" applyBorder="1" applyAlignment="1">
      <alignment horizontal="center" vertical="center" wrapText="1" readingOrder="2"/>
      <protection/>
    </xf>
    <xf numFmtId="0" fontId="30" fillId="0" borderId="63" xfId="0" applyFont="1" applyFill="1" applyBorder="1" applyAlignment="1">
      <alignment horizontal="center" vertical="center" shrinkToFit="1" readingOrder="2"/>
    </xf>
    <xf numFmtId="0" fontId="30" fillId="0" borderId="54" xfId="0" applyFont="1" applyFill="1" applyBorder="1" applyAlignment="1">
      <alignment horizontal="center" vertical="center" shrinkToFit="1" readingOrder="2"/>
    </xf>
    <xf numFmtId="2" fontId="13" fillId="0" borderId="0" xfId="0" applyNumberFormat="1" applyFont="1" applyFill="1" applyAlignment="1">
      <alignment horizontal="center" vertical="center" shrinkToFit="1" readingOrder="2"/>
    </xf>
    <xf numFmtId="170" fontId="28" fillId="33" borderId="64" xfId="0" applyNumberFormat="1" applyFont="1" applyFill="1" applyBorder="1" applyAlignment="1">
      <alignment horizontal="center" vertical="center" readingOrder="2"/>
    </xf>
    <xf numFmtId="170" fontId="28" fillId="0" borderId="50" xfId="0" applyNumberFormat="1" applyFont="1" applyFill="1" applyBorder="1" applyAlignment="1">
      <alignment horizontal="center" vertical="center" readingOrder="2"/>
    </xf>
    <xf numFmtId="170" fontId="28" fillId="0" borderId="55" xfId="0" applyNumberFormat="1" applyFont="1" applyFill="1" applyBorder="1" applyAlignment="1">
      <alignment horizontal="center" vertical="center" readingOrder="2"/>
    </xf>
    <xf numFmtId="170" fontId="28" fillId="0" borderId="23" xfId="0" applyNumberFormat="1" applyFont="1" applyFill="1" applyBorder="1" applyAlignment="1">
      <alignment horizontal="center" vertical="center" readingOrder="2"/>
    </xf>
    <xf numFmtId="170" fontId="28" fillId="33" borderId="65" xfId="0" applyNumberFormat="1" applyFont="1" applyFill="1" applyBorder="1" applyAlignment="1">
      <alignment horizontal="center" vertical="center" readingOrder="2"/>
    </xf>
    <xf numFmtId="170" fontId="28" fillId="33" borderId="66" xfId="0" applyNumberFormat="1" applyFont="1" applyFill="1" applyBorder="1" applyAlignment="1">
      <alignment horizontal="center" vertical="center" readingOrder="2"/>
    </xf>
    <xf numFmtId="170" fontId="28" fillId="0" borderId="29" xfId="0" applyNumberFormat="1" applyFont="1" applyFill="1" applyBorder="1" applyAlignment="1">
      <alignment horizontal="center" vertical="center" readingOrder="2"/>
    </xf>
    <xf numFmtId="170" fontId="28" fillId="33" borderId="67" xfId="0" applyNumberFormat="1" applyFont="1" applyFill="1" applyBorder="1" applyAlignment="1">
      <alignment horizontal="center" vertical="center" readingOrder="2"/>
    </xf>
    <xf numFmtId="170" fontId="28" fillId="0" borderId="19" xfId="0" applyNumberFormat="1" applyFont="1" applyFill="1" applyBorder="1" applyAlignment="1">
      <alignment horizontal="center" vertical="center" readingOrder="2"/>
    </xf>
    <xf numFmtId="170" fontId="28" fillId="0" borderId="26" xfId="0" applyNumberFormat="1" applyFont="1" applyFill="1" applyBorder="1" applyAlignment="1">
      <alignment horizontal="center" vertical="center" readingOrder="2"/>
    </xf>
    <xf numFmtId="0" fontId="28" fillId="33" borderId="68" xfId="0" applyFont="1" applyFill="1" applyBorder="1" applyAlignment="1">
      <alignment horizontal="center" vertical="center" readingOrder="2"/>
    </xf>
    <xf numFmtId="0" fontId="28" fillId="0" borderId="42" xfId="0" applyFont="1" applyFill="1" applyBorder="1" applyAlignment="1">
      <alignment horizontal="center" vertical="center" readingOrder="2"/>
    </xf>
    <xf numFmtId="0" fontId="28" fillId="0" borderId="50" xfId="0" applyFont="1" applyFill="1" applyBorder="1" applyAlignment="1">
      <alignment horizontal="center" vertical="center" readingOrder="2"/>
    </xf>
    <xf numFmtId="0" fontId="28" fillId="0" borderId="55" xfId="0" applyFont="1" applyFill="1" applyBorder="1" applyAlignment="1">
      <alignment horizontal="center" vertical="center" readingOrder="2"/>
    </xf>
    <xf numFmtId="0" fontId="28" fillId="0" borderId="41" xfId="0" applyFont="1" applyFill="1" applyBorder="1" applyAlignment="1">
      <alignment horizontal="center" vertical="center" readingOrder="2"/>
    </xf>
    <xf numFmtId="0" fontId="28" fillId="0" borderId="23" xfId="0" applyFont="1" applyFill="1" applyBorder="1" applyAlignment="1">
      <alignment horizontal="center" vertical="center" readingOrder="2"/>
    </xf>
    <xf numFmtId="0" fontId="28" fillId="33" borderId="22" xfId="0" applyFont="1" applyFill="1" applyBorder="1" applyAlignment="1">
      <alignment horizontal="center" vertical="center" readingOrder="2"/>
    </xf>
    <xf numFmtId="0" fontId="28" fillId="33" borderId="28" xfId="0" applyFont="1" applyFill="1" applyBorder="1" applyAlignment="1">
      <alignment horizontal="center" vertical="center" readingOrder="2"/>
    </xf>
    <xf numFmtId="0" fontId="28" fillId="0" borderId="53" xfId="0" applyFont="1" applyFill="1" applyBorder="1" applyAlignment="1">
      <alignment horizontal="center" vertical="center" readingOrder="2"/>
    </xf>
    <xf numFmtId="0" fontId="28" fillId="0" borderId="29" xfId="0" applyFont="1" applyFill="1" applyBorder="1" applyAlignment="1">
      <alignment horizontal="center" vertical="center" readingOrder="2"/>
    </xf>
    <xf numFmtId="0" fontId="28" fillId="33" borderId="25" xfId="0" applyFont="1" applyFill="1" applyBorder="1" applyAlignment="1">
      <alignment horizontal="center" vertical="center" readingOrder="2"/>
    </xf>
    <xf numFmtId="0" fontId="28" fillId="0" borderId="69" xfId="0" applyFont="1" applyFill="1" applyBorder="1" applyAlignment="1">
      <alignment horizontal="center" vertical="center" readingOrder="2"/>
    </xf>
    <xf numFmtId="0" fontId="28" fillId="0" borderId="19" xfId="0" applyFont="1" applyFill="1" applyBorder="1" applyAlignment="1">
      <alignment horizontal="center" vertical="center" readingOrder="2"/>
    </xf>
    <xf numFmtId="0" fontId="28" fillId="0" borderId="26" xfId="0" applyFont="1" applyFill="1" applyBorder="1" applyAlignment="1">
      <alignment horizontal="center" vertical="center" readingOrder="2"/>
    </xf>
    <xf numFmtId="0" fontId="26" fillId="0" borderId="10" xfId="0" applyFont="1" applyFill="1" applyBorder="1" applyAlignment="1">
      <alignment horizontal="center" readingOrder="2"/>
    </xf>
    <xf numFmtId="0" fontId="26" fillId="37" borderId="10" xfId="0" applyFont="1" applyFill="1" applyBorder="1" applyAlignment="1">
      <alignment horizontal="center" readingOrder="2"/>
    </xf>
    <xf numFmtId="1" fontId="37" fillId="34" borderId="28" xfId="60" applyNumberFormat="1" applyFont="1" applyFill="1" applyBorder="1" applyAlignment="1">
      <alignment horizontal="center" vertical="center" readingOrder="2"/>
      <protection/>
    </xf>
    <xf numFmtId="1" fontId="37" fillId="0" borderId="10" xfId="60" applyNumberFormat="1" applyFont="1" applyBorder="1" applyAlignment="1">
      <alignment horizontal="center" vertical="center" readingOrder="2"/>
      <protection/>
    </xf>
    <xf numFmtId="1" fontId="37" fillId="0" borderId="29" xfId="60" applyNumberFormat="1" applyFont="1" applyBorder="1" applyAlignment="1">
      <alignment horizontal="center" vertical="center" readingOrder="2"/>
      <protection/>
    </xf>
    <xf numFmtId="1" fontId="37" fillId="0" borderId="11" xfId="60" applyNumberFormat="1" applyFont="1" applyFill="1" applyBorder="1" applyAlignment="1">
      <alignment horizontal="center" vertical="center" readingOrder="2"/>
      <protection/>
    </xf>
    <xf numFmtId="1" fontId="37" fillId="0" borderId="13" xfId="60" applyNumberFormat="1" applyFont="1" applyFill="1" applyBorder="1" applyAlignment="1">
      <alignment horizontal="center" vertical="center" readingOrder="2"/>
      <protection/>
    </xf>
    <xf numFmtId="1" fontId="37" fillId="0" borderId="12" xfId="60" applyNumberFormat="1" applyFont="1" applyFill="1" applyBorder="1" applyAlignment="1">
      <alignment horizontal="center" vertical="center" readingOrder="2"/>
      <protection/>
    </xf>
    <xf numFmtId="170" fontId="26" fillId="0" borderId="10" xfId="0" applyNumberFormat="1" applyFont="1" applyFill="1" applyBorder="1" applyAlignment="1">
      <alignment horizontal="center" vertical="center" wrapText="1" readingOrder="2"/>
    </xf>
    <xf numFmtId="3" fontId="26" fillId="0" borderId="48" xfId="62" applyNumberFormat="1" applyFont="1" applyBorder="1" applyAlignment="1">
      <alignment horizontal="center" vertical="center" readingOrder="2"/>
      <protection/>
    </xf>
    <xf numFmtId="0" fontId="26" fillId="0" borderId="10" xfId="0" applyFont="1" applyFill="1" applyBorder="1" applyAlignment="1">
      <alignment horizontal="center" vertical="center" wrapText="1" readingOrder="2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 readingOrder="2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 readingOrder="2"/>
    </xf>
    <xf numFmtId="0" fontId="26" fillId="0" borderId="54" xfId="0" applyFont="1" applyFill="1" applyBorder="1" applyAlignment="1">
      <alignment horizontal="center" vertical="center" wrapText="1"/>
    </xf>
    <xf numFmtId="1" fontId="26" fillId="0" borderId="54" xfId="0" applyNumberFormat="1" applyFont="1" applyFill="1" applyBorder="1" applyAlignment="1">
      <alignment horizontal="center" vertical="center" wrapText="1" readingOrder="2"/>
    </xf>
    <xf numFmtId="0" fontId="26" fillId="0" borderId="59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 readingOrder="2"/>
    </xf>
    <xf numFmtId="2" fontId="26" fillId="0" borderId="54" xfId="0" applyNumberFormat="1" applyFont="1" applyFill="1" applyBorder="1" applyAlignment="1">
      <alignment horizontal="center" vertical="center" wrapText="1" readingOrder="2"/>
    </xf>
    <xf numFmtId="0" fontId="26" fillId="0" borderId="54" xfId="0" applyFont="1" applyFill="1" applyBorder="1" applyAlignment="1">
      <alignment horizontal="center" vertical="center" shrinkToFi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 wrapText="1" readingOrder="2"/>
    </xf>
    <xf numFmtId="0" fontId="26" fillId="0" borderId="50" xfId="0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 readingOrder="2"/>
    </xf>
    <xf numFmtId="3" fontId="28" fillId="0" borderId="10" xfId="0" applyNumberFormat="1" applyFont="1" applyBorder="1" applyAlignment="1">
      <alignment horizontal="center" vertical="center" wrapText="1" readingOrder="2"/>
    </xf>
    <xf numFmtId="0" fontId="26" fillId="0" borderId="0" xfId="58" applyFont="1" applyBorder="1" applyAlignment="1">
      <alignment vertical="center" shrinkToFit="1"/>
      <protection/>
    </xf>
    <xf numFmtId="0" fontId="26" fillId="0" borderId="0" xfId="58" applyFont="1" applyAlignment="1">
      <alignment vertical="center" shrinkToFit="1"/>
      <protection/>
    </xf>
    <xf numFmtId="0" fontId="26" fillId="0" borderId="0" xfId="0" applyFont="1" applyAlignment="1">
      <alignment/>
    </xf>
    <xf numFmtId="0" fontId="28" fillId="0" borderId="45" xfId="0" applyFont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6" fillId="0" borderId="45" xfId="61" applyFont="1" applyBorder="1" applyAlignment="1">
      <alignment vertical="center" shrinkToFit="1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vertical="center" shrinkToFit="1"/>
      <protection/>
    </xf>
    <xf numFmtId="0" fontId="26" fillId="0" borderId="70" xfId="0" applyFont="1" applyBorder="1" applyAlignment="1">
      <alignment shrinkToFit="1"/>
    </xf>
    <xf numFmtId="0" fontId="26" fillId="0" borderId="0" xfId="0" applyFont="1" applyBorder="1" applyAlignment="1">
      <alignment vertical="center" shrinkToFit="1"/>
    </xf>
    <xf numFmtId="0" fontId="26" fillId="0" borderId="70" xfId="0" applyFont="1" applyBorder="1" applyAlignment="1">
      <alignment vertical="center" wrapText="1"/>
    </xf>
    <xf numFmtId="173" fontId="26" fillId="0" borderId="10" xfId="0" applyNumberFormat="1" applyFont="1" applyFill="1" applyBorder="1" applyAlignment="1">
      <alignment horizontal="center" vertical="center" wrapText="1" readingOrder="2"/>
    </xf>
    <xf numFmtId="0" fontId="40" fillId="0" borderId="0" xfId="0" applyFont="1" applyFill="1" applyAlignment="1">
      <alignment vertical="center" shrinkToFit="1" readingOrder="2"/>
    </xf>
    <xf numFmtId="2" fontId="26" fillId="38" borderId="41" xfId="62" applyNumberFormat="1" applyFont="1" applyFill="1" applyBorder="1" applyAlignment="1">
      <alignment horizontal="center" vertical="center" readingOrder="2"/>
      <protection/>
    </xf>
    <xf numFmtId="2" fontId="26" fillId="38" borderId="42" xfId="62" applyNumberFormat="1" applyFont="1" applyFill="1" applyBorder="1" applyAlignment="1">
      <alignment horizontal="center" vertical="center" readingOrder="2"/>
      <protection/>
    </xf>
    <xf numFmtId="2" fontId="26" fillId="38" borderId="43" xfId="62" applyNumberFormat="1" applyFont="1" applyFill="1" applyBorder="1" applyAlignment="1">
      <alignment horizontal="center" vertical="center" readingOrder="2"/>
      <protection/>
    </xf>
    <xf numFmtId="0" fontId="26" fillId="0" borderId="18" xfId="62" applyFont="1" applyFill="1" applyBorder="1" applyAlignment="1">
      <alignment horizontal="center" vertical="center" wrapText="1" readingOrder="2"/>
      <protection/>
    </xf>
    <xf numFmtId="2" fontId="26" fillId="0" borderId="24" xfId="62" applyNumberFormat="1" applyFont="1" applyFill="1" applyBorder="1" applyAlignment="1">
      <alignment horizontal="center" vertical="center" wrapText="1" readingOrder="2"/>
      <protection/>
    </xf>
    <xf numFmtId="2" fontId="26" fillId="0" borderId="71" xfId="62" applyNumberFormat="1" applyFont="1" applyFill="1" applyBorder="1" applyAlignment="1">
      <alignment horizontal="center" vertical="center" wrapText="1" readingOrder="2"/>
      <protection/>
    </xf>
    <xf numFmtId="2" fontId="26" fillId="0" borderId="72" xfId="62" applyNumberFormat="1" applyFont="1" applyFill="1" applyBorder="1" applyAlignment="1">
      <alignment horizontal="center" vertical="center" wrapText="1" readingOrder="2"/>
      <protection/>
    </xf>
    <xf numFmtId="173" fontId="26" fillId="38" borderId="48" xfId="62" applyNumberFormat="1" applyFont="1" applyFill="1" applyBorder="1" applyAlignment="1">
      <alignment horizontal="center" vertical="center" shrinkToFit="1" readingOrder="2"/>
      <protection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61" xfId="0" applyNumberFormat="1" applyFont="1" applyBorder="1" applyAlignment="1">
      <alignment horizontal="center" vertical="center" wrapText="1"/>
    </xf>
    <xf numFmtId="1" fontId="9" fillId="0" borderId="6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62" xfId="0" applyNumberFormat="1" applyFont="1" applyBorder="1" applyAlignment="1">
      <alignment horizontal="center" vertical="center" wrapText="1"/>
    </xf>
    <xf numFmtId="1" fontId="9" fillId="0" borderId="70" xfId="0" applyNumberFormat="1" applyFont="1" applyBorder="1" applyAlignment="1">
      <alignment horizontal="center" vertical="center" wrapText="1"/>
    </xf>
    <xf numFmtId="0" fontId="26" fillId="36" borderId="12" xfId="58" applyFont="1" applyFill="1" applyBorder="1" applyAlignment="1">
      <alignment vertical="center" shrinkToFit="1"/>
      <protection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1" fontId="26" fillId="0" borderId="0" xfId="0" applyNumberFormat="1" applyFont="1" applyBorder="1" applyAlignment="1">
      <alignment vertical="center" shrinkToFit="1"/>
    </xf>
    <xf numFmtId="1" fontId="37" fillId="0" borderId="73" xfId="60" applyNumberFormat="1" applyFont="1" applyFill="1" applyBorder="1" applyAlignment="1">
      <alignment horizontal="center" vertical="center" readingOrder="2"/>
      <protection/>
    </xf>
    <xf numFmtId="3" fontId="26" fillId="0" borderId="13" xfId="62" applyNumberFormat="1" applyFont="1" applyBorder="1" applyAlignment="1">
      <alignment horizontal="center" vertical="center" readingOrder="2"/>
      <protection/>
    </xf>
    <xf numFmtId="3" fontId="26" fillId="0" borderId="53" xfId="62" applyNumberFormat="1" applyFont="1" applyBorder="1" applyAlignment="1">
      <alignment horizontal="center" vertical="center" readingOrder="2"/>
      <protection/>
    </xf>
    <xf numFmtId="3" fontId="26" fillId="0" borderId="36" xfId="62" applyNumberFormat="1" applyFont="1" applyBorder="1" applyAlignment="1">
      <alignment horizontal="center" vertical="center" readingOrder="2"/>
      <protection/>
    </xf>
    <xf numFmtId="173" fontId="26" fillId="38" borderId="18" xfId="62" applyNumberFormat="1" applyFont="1" applyFill="1" applyBorder="1" applyAlignment="1">
      <alignment horizontal="center" vertical="center" wrapText="1" readingOrder="2"/>
      <protection/>
    </xf>
    <xf numFmtId="2" fontId="26" fillId="38" borderId="24" xfId="62" applyNumberFormat="1" applyFont="1" applyFill="1" applyBorder="1" applyAlignment="1">
      <alignment horizontal="center" vertical="center" readingOrder="2"/>
      <protection/>
    </xf>
    <xf numFmtId="2" fontId="26" fillId="38" borderId="71" xfId="62" applyNumberFormat="1" applyFont="1" applyFill="1" applyBorder="1" applyAlignment="1">
      <alignment horizontal="center" vertical="center" readingOrder="2"/>
      <protection/>
    </xf>
    <xf numFmtId="2" fontId="26" fillId="38" borderId="74" xfId="62" applyNumberFormat="1" applyFont="1" applyFill="1" applyBorder="1" applyAlignment="1">
      <alignment horizontal="center" vertical="center" readingOrder="2"/>
      <protection/>
    </xf>
    <xf numFmtId="2" fontId="26" fillId="38" borderId="30" xfId="62" applyNumberFormat="1" applyFont="1" applyFill="1" applyBorder="1" applyAlignment="1">
      <alignment horizontal="center" vertical="center" readingOrder="2"/>
      <protection/>
    </xf>
    <xf numFmtId="2" fontId="26" fillId="0" borderId="21" xfId="62" applyNumberFormat="1" applyFont="1" applyFill="1" applyBorder="1" applyAlignment="1">
      <alignment horizontal="center" vertical="center" wrapText="1" readingOrder="2"/>
      <protection/>
    </xf>
    <xf numFmtId="2" fontId="26" fillId="0" borderId="74" xfId="62" applyNumberFormat="1" applyFont="1" applyFill="1" applyBorder="1" applyAlignment="1">
      <alignment horizontal="center" vertical="center" wrapText="1" readingOrder="2"/>
      <protection/>
    </xf>
    <xf numFmtId="3" fontId="26" fillId="0" borderId="47" xfId="62" applyNumberFormat="1" applyFont="1" applyBorder="1" applyAlignment="1">
      <alignment horizontal="center" vertical="center" readingOrder="2"/>
      <protection/>
    </xf>
    <xf numFmtId="2" fontId="26" fillId="38" borderId="21" xfId="62" applyNumberFormat="1" applyFont="1" applyFill="1" applyBorder="1" applyAlignment="1">
      <alignment horizontal="center" vertical="center" readingOrder="2"/>
      <protection/>
    </xf>
    <xf numFmtId="3" fontId="26" fillId="38" borderId="36" xfId="62" applyNumberFormat="1" applyFont="1" applyFill="1" applyBorder="1" applyAlignment="1">
      <alignment horizontal="center" vertical="center" readingOrder="2"/>
      <protection/>
    </xf>
    <xf numFmtId="0" fontId="26" fillId="38" borderId="73" xfId="62" applyFont="1" applyFill="1" applyBorder="1" applyAlignment="1">
      <alignment horizontal="center" vertical="center" readingOrder="2"/>
      <protection/>
    </xf>
    <xf numFmtId="0" fontId="37" fillId="0" borderId="19" xfId="0" applyFont="1" applyFill="1" applyBorder="1" applyAlignment="1">
      <alignment horizontal="center" vertical="center" shrinkToFit="1" readingOrder="2"/>
    </xf>
    <xf numFmtId="0" fontId="37" fillId="0" borderId="20" xfId="0" applyFont="1" applyFill="1" applyBorder="1" applyAlignment="1">
      <alignment horizontal="center" vertical="center" shrinkToFit="1" readingOrder="2"/>
    </xf>
    <xf numFmtId="1" fontId="33" fillId="0" borderId="0" xfId="61" applyNumberFormat="1" applyFont="1" applyAlignment="1">
      <alignment horizontal="center" vertical="center" wrapText="1"/>
      <protection/>
    </xf>
    <xf numFmtId="2" fontId="26" fillId="0" borderId="75" xfId="62" applyNumberFormat="1" applyFont="1" applyFill="1" applyBorder="1" applyAlignment="1">
      <alignment horizontal="center" vertical="center" wrapText="1" readingOrder="2"/>
      <protection/>
    </xf>
    <xf numFmtId="0" fontId="30" fillId="0" borderId="41" xfId="0" applyFont="1" applyFill="1" applyBorder="1" applyAlignment="1">
      <alignment horizontal="center" vertical="center" shrinkToFit="1" readingOrder="2"/>
    </xf>
    <xf numFmtId="0" fontId="30" fillId="0" borderId="69" xfId="0" applyFont="1" applyFill="1" applyBorder="1" applyAlignment="1">
      <alignment horizontal="center" vertical="center" shrinkToFit="1" readingOrder="2"/>
    </xf>
    <xf numFmtId="1" fontId="9" fillId="0" borderId="29" xfId="0" applyNumberFormat="1" applyFont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shrinkToFit="1" readingOrder="2"/>
    </xf>
    <xf numFmtId="3" fontId="26" fillId="0" borderId="0" xfId="61" applyNumberFormat="1" applyFont="1" applyAlignment="1">
      <alignment vertical="center"/>
      <protection/>
    </xf>
    <xf numFmtId="2" fontId="0" fillId="0" borderId="0" xfId="0" applyNumberFormat="1" applyAlignment="1">
      <alignment horizontal="center" vertical="center"/>
    </xf>
    <xf numFmtId="0" fontId="97" fillId="0" borderId="10" xfId="0" applyFont="1" applyFill="1" applyBorder="1" applyAlignment="1">
      <alignment horizontal="center" vertical="center" wrapText="1" readingOrder="2"/>
    </xf>
    <xf numFmtId="0" fontId="97" fillId="0" borderId="10" xfId="0" applyFont="1" applyFill="1" applyBorder="1" applyAlignment="1">
      <alignment horizontal="center" vertical="center" readingOrder="2"/>
    </xf>
    <xf numFmtId="1" fontId="30" fillId="0" borderId="11" xfId="0" applyNumberFormat="1" applyFont="1" applyFill="1" applyBorder="1" applyAlignment="1">
      <alignment horizontal="center" vertical="center" shrinkToFit="1" readingOrder="2"/>
    </xf>
    <xf numFmtId="1" fontId="30" fillId="0" borderId="13" xfId="0" applyNumberFormat="1" applyFont="1" applyFill="1" applyBorder="1" applyAlignment="1">
      <alignment horizontal="center" vertical="center" shrinkToFit="1" readingOrder="2"/>
    </xf>
    <xf numFmtId="1" fontId="30" fillId="0" borderId="12" xfId="0" applyNumberFormat="1" applyFont="1" applyFill="1" applyBorder="1" applyAlignment="1">
      <alignment horizontal="center" vertical="center" shrinkToFit="1" readingOrder="2"/>
    </xf>
    <xf numFmtId="0" fontId="30" fillId="0" borderId="36" xfId="0" applyFont="1" applyFill="1" applyBorder="1" applyAlignment="1">
      <alignment horizontal="center" vertical="center" shrinkToFit="1" readingOrder="2"/>
    </xf>
    <xf numFmtId="0" fontId="30" fillId="0" borderId="53" xfId="0" applyFont="1" applyFill="1" applyBorder="1" applyAlignment="1">
      <alignment horizontal="center" vertical="center" shrinkToFit="1" readingOrder="2"/>
    </xf>
    <xf numFmtId="0" fontId="30" fillId="0" borderId="48" xfId="0" applyFont="1" applyFill="1" applyBorder="1" applyAlignment="1">
      <alignment horizontal="center" vertical="center" shrinkToFit="1" readingOrder="2"/>
    </xf>
    <xf numFmtId="0" fontId="26" fillId="0" borderId="0" xfId="0" applyFont="1" applyBorder="1" applyAlignment="1">
      <alignment vertical="center"/>
    </xf>
    <xf numFmtId="1" fontId="37" fillId="39" borderId="11" xfId="60" applyNumberFormat="1" applyFont="1" applyFill="1" applyBorder="1" applyAlignment="1">
      <alignment horizontal="center" vertical="center" readingOrder="2"/>
      <protection/>
    </xf>
    <xf numFmtId="1" fontId="37" fillId="39" borderId="13" xfId="60" applyNumberFormat="1" applyFont="1" applyFill="1" applyBorder="1" applyAlignment="1">
      <alignment horizontal="center" vertical="center" readingOrder="2"/>
      <protection/>
    </xf>
    <xf numFmtId="1" fontId="37" fillId="39" borderId="12" xfId="60" applyNumberFormat="1" applyFont="1" applyFill="1" applyBorder="1" applyAlignment="1">
      <alignment horizontal="center" vertical="center" readingOrder="2"/>
      <protection/>
    </xf>
    <xf numFmtId="1" fontId="37" fillId="39" borderId="73" xfId="60" applyNumberFormat="1" applyFont="1" applyFill="1" applyBorder="1" applyAlignment="1">
      <alignment horizontal="center" vertical="center" readingOrder="2"/>
      <protection/>
    </xf>
    <xf numFmtId="0" fontId="38" fillId="0" borderId="10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vertical="center" wrapText="1"/>
    </xf>
    <xf numFmtId="0" fontId="26" fillId="33" borderId="5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textRotation="90" wrapText="1" readingOrder="1"/>
    </xf>
    <xf numFmtId="0" fontId="38" fillId="35" borderId="10" xfId="0" applyFont="1" applyFill="1" applyBorder="1" applyAlignment="1">
      <alignment horizontal="center" vertical="center" wrapText="1" readingOrder="1"/>
    </xf>
    <xf numFmtId="0" fontId="97" fillId="40" borderId="10" xfId="0" applyFont="1" applyFill="1" applyBorder="1" applyAlignment="1">
      <alignment horizontal="center" vertical="center" readingOrder="2"/>
    </xf>
    <xf numFmtId="170" fontId="26" fillId="0" borderId="54" xfId="0" applyNumberFormat="1" applyFont="1" applyFill="1" applyBorder="1" applyAlignment="1">
      <alignment vertical="center" wrapText="1"/>
    </xf>
    <xf numFmtId="170" fontId="26" fillId="0" borderId="54" xfId="0" applyNumberFormat="1" applyFont="1" applyFill="1" applyBorder="1" applyAlignment="1">
      <alignment vertical="center" wrapText="1" readingOrder="2"/>
    </xf>
    <xf numFmtId="170" fontId="26" fillId="0" borderId="47" xfId="0" applyNumberFormat="1" applyFont="1" applyFill="1" applyBorder="1" applyAlignment="1">
      <alignment vertical="center" wrapText="1"/>
    </xf>
    <xf numFmtId="170" fontId="26" fillId="0" borderId="47" xfId="0" applyNumberFormat="1" applyFont="1" applyFill="1" applyBorder="1" applyAlignment="1">
      <alignment vertical="center" wrapText="1" readingOrder="2"/>
    </xf>
    <xf numFmtId="0" fontId="0" fillId="0" borderId="0" xfId="59">
      <alignment/>
      <protection/>
    </xf>
    <xf numFmtId="0" fontId="28" fillId="41" borderId="28" xfId="0" applyFont="1" applyFill="1" applyBorder="1" applyAlignment="1">
      <alignment horizontal="center" vertical="center" readingOrder="2"/>
    </xf>
    <xf numFmtId="0" fontId="28" fillId="41" borderId="10" xfId="0" applyFont="1" applyFill="1" applyBorder="1" applyAlignment="1">
      <alignment horizontal="center" vertical="center" readingOrder="2"/>
    </xf>
    <xf numFmtId="0" fontId="28" fillId="41" borderId="53" xfId="0" applyFont="1" applyFill="1" applyBorder="1" applyAlignment="1">
      <alignment horizontal="center" vertical="center" readingOrder="2"/>
    </xf>
    <xf numFmtId="0" fontId="28" fillId="42" borderId="28" xfId="0" applyFont="1" applyFill="1" applyBorder="1" applyAlignment="1">
      <alignment horizontal="center" vertical="center" readingOrder="2"/>
    </xf>
    <xf numFmtId="0" fontId="28" fillId="42" borderId="10" xfId="0" applyFont="1" applyFill="1" applyBorder="1" applyAlignment="1">
      <alignment horizontal="center" vertical="center" readingOrder="2"/>
    </xf>
    <xf numFmtId="0" fontId="28" fillId="42" borderId="29" xfId="0" applyFont="1" applyFill="1" applyBorder="1" applyAlignment="1">
      <alignment horizontal="center" vertical="center" readingOrder="2"/>
    </xf>
    <xf numFmtId="0" fontId="28" fillId="41" borderId="25" xfId="0" applyFont="1" applyFill="1" applyBorder="1" applyAlignment="1">
      <alignment horizontal="center" vertical="center" readingOrder="2"/>
    </xf>
    <xf numFmtId="0" fontId="28" fillId="41" borderId="19" xfId="0" applyFont="1" applyFill="1" applyBorder="1" applyAlignment="1">
      <alignment horizontal="center" vertical="center" readingOrder="2"/>
    </xf>
    <xf numFmtId="0" fontId="28" fillId="41" borderId="20" xfId="0" applyFont="1" applyFill="1" applyBorder="1" applyAlignment="1">
      <alignment horizontal="center" vertical="center" readingOrder="2"/>
    </xf>
    <xf numFmtId="0" fontId="28" fillId="41" borderId="17" xfId="0" applyFont="1" applyFill="1" applyBorder="1" applyAlignment="1">
      <alignment horizontal="center" vertical="center" readingOrder="2"/>
    </xf>
    <xf numFmtId="0" fontId="19" fillId="0" borderId="0" xfId="59" applyFont="1" applyBorder="1" applyAlignment="1">
      <alignment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8" fillId="0" borderId="10" xfId="59" applyFont="1" applyBorder="1">
      <alignment/>
      <protection/>
    </xf>
    <xf numFmtId="171" fontId="8" fillId="33" borderId="10" xfId="59" applyNumberFormat="1" applyFont="1" applyFill="1" applyBorder="1" applyAlignment="1">
      <alignment readingOrder="2"/>
      <protection/>
    </xf>
    <xf numFmtId="0" fontId="8" fillId="33" borderId="10" xfId="59" applyFont="1" applyFill="1" applyBorder="1">
      <alignment/>
      <protection/>
    </xf>
    <xf numFmtId="0" fontId="8" fillId="33" borderId="10" xfId="59" applyFont="1" applyFill="1" applyBorder="1" applyAlignment="1">
      <alignment readingOrder="2"/>
      <protection/>
    </xf>
    <xf numFmtId="171" fontId="8" fillId="0" borderId="10" xfId="59" applyNumberFormat="1" applyFont="1" applyBorder="1" applyAlignment="1">
      <alignment readingOrder="2"/>
      <protection/>
    </xf>
    <xf numFmtId="0" fontId="0" fillId="0" borderId="0" xfId="59" applyBorder="1">
      <alignment/>
      <protection/>
    </xf>
    <xf numFmtId="0" fontId="8" fillId="0" borderId="61" xfId="59" applyFont="1" applyBorder="1" applyAlignment="1">
      <alignment/>
      <protection/>
    </xf>
    <xf numFmtId="170" fontId="28" fillId="0" borderId="20" xfId="0" applyNumberFormat="1" applyFont="1" applyFill="1" applyBorder="1" applyAlignment="1">
      <alignment horizontal="center" vertical="center" readingOrder="2"/>
    </xf>
    <xf numFmtId="170" fontId="28" fillId="0" borderId="17" xfId="0" applyNumberFormat="1" applyFont="1" applyFill="1" applyBorder="1" applyAlignment="1">
      <alignment horizontal="center" vertical="center" readingOrder="2"/>
    </xf>
    <xf numFmtId="0" fontId="26" fillId="0" borderId="0" xfId="58" applyFont="1" applyBorder="1" applyAlignment="1">
      <alignment vertical="center" wrapText="1"/>
      <protection/>
    </xf>
    <xf numFmtId="1" fontId="26" fillId="0" borderId="11" xfId="61" applyNumberFormat="1" applyFont="1" applyFill="1" applyBorder="1" applyAlignment="1">
      <alignment horizontal="center" vertical="center" wrapText="1" readingOrder="2"/>
      <protection/>
    </xf>
    <xf numFmtId="1" fontId="26" fillId="0" borderId="13" xfId="61" applyNumberFormat="1" applyFont="1" applyFill="1" applyBorder="1" applyAlignment="1">
      <alignment horizontal="center" vertical="center" wrapText="1" readingOrder="2"/>
      <protection/>
    </xf>
    <xf numFmtId="0" fontId="26" fillId="0" borderId="12" xfId="61" applyFont="1" applyFill="1" applyBorder="1" applyAlignment="1">
      <alignment horizontal="right" vertical="center" wrapText="1" readingOrder="2"/>
      <protection/>
    </xf>
    <xf numFmtId="3" fontId="26" fillId="0" borderId="11" xfId="61" applyNumberFormat="1" applyFont="1" applyFill="1" applyBorder="1" applyAlignment="1">
      <alignment horizontal="center" vertical="center" wrapText="1" readingOrder="2"/>
      <protection/>
    </xf>
    <xf numFmtId="3" fontId="26" fillId="0" borderId="13" xfId="61" applyNumberFormat="1" applyFont="1" applyFill="1" applyBorder="1" applyAlignment="1">
      <alignment horizontal="center" vertical="center" wrapText="1" readingOrder="2"/>
      <protection/>
    </xf>
    <xf numFmtId="0" fontId="26" fillId="0" borderId="44" xfId="62" applyFont="1" applyBorder="1" applyAlignment="1">
      <alignment horizontal="center" vertical="center" shrinkToFit="1" readingOrder="2"/>
      <protection/>
    </xf>
    <xf numFmtId="0" fontId="26" fillId="0" borderId="21" xfId="62" applyFont="1" applyBorder="1" applyAlignment="1">
      <alignment horizontal="center" vertical="center" shrinkToFit="1" readingOrder="2"/>
      <protection/>
    </xf>
    <xf numFmtId="0" fontId="38" fillId="0" borderId="51" xfId="0" applyFont="1" applyFill="1" applyBorder="1" applyAlignment="1">
      <alignment horizontal="center" vertical="center" wrapText="1" readingOrder="2"/>
    </xf>
    <xf numFmtId="0" fontId="26" fillId="33" borderId="53" xfId="0" applyFont="1" applyFill="1" applyBorder="1" applyAlignment="1">
      <alignment horizontal="center" vertical="center" wrapText="1"/>
    </xf>
    <xf numFmtId="3" fontId="26" fillId="0" borderId="53" xfId="0" applyNumberFormat="1" applyFont="1" applyBorder="1" applyAlignment="1">
      <alignment horizontal="center" vertical="center" wrapText="1" readingOrder="2"/>
    </xf>
    <xf numFmtId="3" fontId="26" fillId="0" borderId="62" xfId="0" applyNumberFormat="1" applyFont="1" applyBorder="1" applyAlignment="1">
      <alignment horizontal="center" vertical="center" wrapText="1" readingOrder="2"/>
    </xf>
    <xf numFmtId="3" fontId="26" fillId="0" borderId="36" xfId="0" applyNumberFormat="1" applyFont="1" applyBorder="1" applyAlignment="1">
      <alignment horizontal="center" vertical="center" wrapText="1" readingOrder="2"/>
    </xf>
    <xf numFmtId="3" fontId="26" fillId="0" borderId="58" xfId="0" applyNumberFormat="1" applyFont="1" applyBorder="1" applyAlignment="1">
      <alignment horizontal="center" vertical="center" wrapText="1" readingOrder="2"/>
    </xf>
    <xf numFmtId="1" fontId="9" fillId="0" borderId="76" xfId="0" applyNumberFormat="1" applyFont="1" applyBorder="1" applyAlignment="1">
      <alignment horizontal="center" vertical="center" wrapText="1"/>
    </xf>
    <xf numFmtId="1" fontId="9" fillId="0" borderId="77" xfId="0" applyNumberFormat="1" applyFont="1" applyBorder="1" applyAlignment="1">
      <alignment horizontal="center" vertical="center" wrapText="1"/>
    </xf>
    <xf numFmtId="170" fontId="26" fillId="0" borderId="54" xfId="0" applyNumberFormat="1" applyFont="1" applyFill="1" applyBorder="1" applyAlignment="1">
      <alignment horizontal="center" vertical="center" wrapText="1" readingOrder="2"/>
    </xf>
    <xf numFmtId="0" fontId="38" fillId="0" borderId="39" xfId="62" applyFont="1" applyBorder="1" applyAlignment="1">
      <alignment horizontal="center" vertical="center" readingOrder="2"/>
      <protection/>
    </xf>
    <xf numFmtId="3" fontId="26" fillId="0" borderId="36" xfId="62" applyNumberFormat="1" applyFont="1" applyFill="1" applyBorder="1" applyAlignment="1">
      <alignment horizontal="center" vertical="center" readingOrder="2"/>
      <protection/>
    </xf>
    <xf numFmtId="3" fontId="26" fillId="33" borderId="69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 wrapText="1" readingOrder="2"/>
    </xf>
    <xf numFmtId="0" fontId="26" fillId="0" borderId="61" xfId="0" applyFont="1" applyFill="1" applyBorder="1" applyAlignment="1">
      <alignment horizontal="center" vertical="center" wrapText="1" readingOrder="2"/>
    </xf>
    <xf numFmtId="0" fontId="26" fillId="0" borderId="59" xfId="0" applyFont="1" applyFill="1" applyBorder="1" applyAlignment="1">
      <alignment horizontal="center" vertical="center" wrapText="1" readingOrder="2"/>
    </xf>
    <xf numFmtId="0" fontId="26" fillId="0" borderId="50" xfId="0" applyFont="1" applyFill="1" applyBorder="1" applyAlignment="1">
      <alignment horizontal="center" vertical="center" wrapText="1" readingOrder="2"/>
    </xf>
    <xf numFmtId="0" fontId="26" fillId="0" borderId="10" xfId="0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 readingOrder="2"/>
    </xf>
    <xf numFmtId="0" fontId="26" fillId="0" borderId="47" xfId="0" applyFont="1" applyFill="1" applyBorder="1" applyAlignment="1">
      <alignment horizontal="center" vertical="center" wrapText="1" readingOrder="2"/>
    </xf>
    <xf numFmtId="0" fontId="44" fillId="0" borderId="70" xfId="0" applyFont="1" applyFill="1" applyBorder="1" applyAlignment="1">
      <alignment horizontal="right" vertical="center" wrapText="1" readingOrder="2"/>
    </xf>
    <xf numFmtId="0" fontId="28" fillId="0" borderId="61" xfId="0" applyFont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textRotation="90" wrapText="1"/>
    </xf>
    <xf numFmtId="0" fontId="26" fillId="0" borderId="5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 textRotation="90" wrapText="1" readingOrder="2"/>
    </xf>
    <xf numFmtId="0" fontId="26" fillId="0" borderId="5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0" fontId="26" fillId="0" borderId="54" xfId="0" applyFont="1" applyBorder="1" applyAlignment="1">
      <alignment horizontal="center" vertical="center" wrapText="1" readingOrder="2"/>
    </xf>
    <xf numFmtId="0" fontId="26" fillId="0" borderId="53" xfId="0" applyFont="1" applyBorder="1" applyAlignment="1">
      <alignment horizontal="center" vertical="center" wrapText="1" readingOrder="2"/>
    </xf>
    <xf numFmtId="0" fontId="41" fillId="0" borderId="51" xfId="0" applyFont="1" applyFill="1" applyBorder="1" applyAlignment="1">
      <alignment horizontal="right" vertical="center" wrapText="1" readingOrder="2"/>
    </xf>
    <xf numFmtId="0" fontId="41" fillId="0" borderId="78" xfId="0" applyFont="1" applyFill="1" applyBorder="1" applyAlignment="1">
      <alignment horizontal="right" vertical="center" wrapText="1" readingOrder="2"/>
    </xf>
    <xf numFmtId="0" fontId="16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/>
    </xf>
    <xf numFmtId="0" fontId="28" fillId="33" borderId="79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171" fontId="28" fillId="0" borderId="54" xfId="0" applyNumberFormat="1" applyFont="1" applyFill="1" applyBorder="1" applyAlignment="1">
      <alignment horizontal="center" vertical="center" wrapText="1" readingOrder="2"/>
    </xf>
    <xf numFmtId="171" fontId="28" fillId="0" borderId="53" xfId="0" applyNumberFormat="1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0" fontId="34" fillId="0" borderId="54" xfId="0" applyFont="1" applyFill="1" applyBorder="1" applyAlignment="1">
      <alignment horizontal="center"/>
    </xf>
    <xf numFmtId="0" fontId="34" fillId="0" borderId="78" xfId="0" applyFont="1" applyFill="1" applyBorder="1" applyAlignment="1">
      <alignment horizontal="center"/>
    </xf>
    <xf numFmtId="0" fontId="34" fillId="0" borderId="53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46" fillId="0" borderId="51" xfId="59" applyFont="1" applyBorder="1" applyAlignment="1">
      <alignment horizontal="center" vertical="center" wrapText="1"/>
      <protection/>
    </xf>
    <xf numFmtId="0" fontId="8" fillId="0" borderId="54" xfId="59" applyFont="1" applyBorder="1" applyAlignment="1">
      <alignment horizontal="center"/>
      <protection/>
    </xf>
    <xf numFmtId="0" fontId="8" fillId="0" borderId="53" xfId="59" applyFont="1" applyBorder="1" applyAlignment="1">
      <alignment horizontal="center"/>
      <protection/>
    </xf>
    <xf numFmtId="0" fontId="8" fillId="0" borderId="61" xfId="59" applyFont="1" applyBorder="1" applyAlignment="1">
      <alignment horizontal="center"/>
      <protection/>
    </xf>
    <xf numFmtId="0" fontId="8" fillId="0" borderId="50" xfId="59" applyFont="1" applyBorder="1" applyAlignment="1">
      <alignment horizontal="center"/>
      <protection/>
    </xf>
    <xf numFmtId="0" fontId="36" fillId="0" borderId="39" xfId="60" applyFont="1" applyBorder="1" applyAlignment="1">
      <alignment horizontal="center" vertical="center"/>
      <protection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4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5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 wrapText="1"/>
    </xf>
    <xf numFmtId="0" fontId="33" fillId="35" borderId="3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32" fillId="35" borderId="41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right" vertical="center" shrinkToFit="1"/>
    </xf>
    <xf numFmtId="0" fontId="26" fillId="0" borderId="0" xfId="61" applyFont="1" applyBorder="1" applyAlignment="1">
      <alignment horizontal="right" vertical="center" wrapText="1"/>
      <protection/>
    </xf>
    <xf numFmtId="0" fontId="26" fillId="0" borderId="39" xfId="61" applyFont="1" applyBorder="1" applyAlignment="1">
      <alignment horizontal="right" vertical="center" wrapText="1"/>
      <protection/>
    </xf>
    <xf numFmtId="0" fontId="19" fillId="0" borderId="0" xfId="62" applyFont="1" applyBorder="1" applyAlignment="1">
      <alignment horizontal="center" vertical="center" readingOrder="2"/>
      <protection/>
    </xf>
    <xf numFmtId="0" fontId="16" fillId="0" borderId="0" xfId="62" applyFont="1" applyBorder="1" applyAlignment="1">
      <alignment horizontal="center" vertical="center" readingOrder="2"/>
      <protection/>
    </xf>
    <xf numFmtId="0" fontId="19" fillId="0" borderId="0" xfId="0" applyFont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textRotation="90" wrapText="1"/>
    </xf>
    <xf numFmtId="0" fontId="26" fillId="33" borderId="55" xfId="0" applyFont="1" applyFill="1" applyBorder="1" applyAlignment="1">
      <alignment horizontal="center" vertical="center" textRotation="90" wrapText="1"/>
    </xf>
    <xf numFmtId="1" fontId="34" fillId="0" borderId="0" xfId="0" applyNumberFormat="1" applyFont="1" applyAlignment="1">
      <alignment horizontal="right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8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4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98" fillId="43" borderId="51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right" vertical="center" wrapText="1" readingOrder="2"/>
    </xf>
    <xf numFmtId="0" fontId="16" fillId="0" borderId="51" xfId="0" applyFont="1" applyFill="1" applyBorder="1" applyAlignment="1">
      <alignment horizontal="center" vertical="center" wrapText="1"/>
    </xf>
    <xf numFmtId="0" fontId="38" fillId="35" borderId="54" xfId="0" applyFont="1" applyFill="1" applyBorder="1" applyAlignment="1">
      <alignment horizontal="center" vertical="center" wrapText="1"/>
    </xf>
    <xf numFmtId="0" fontId="38" fillId="35" borderId="78" xfId="0" applyFont="1" applyFill="1" applyBorder="1" applyAlignment="1">
      <alignment horizontal="center" vertical="center" wrapText="1"/>
    </xf>
    <xf numFmtId="0" fontId="38" fillId="35" borderId="53" xfId="0" applyFont="1" applyFill="1" applyBorder="1" applyAlignment="1">
      <alignment horizontal="center" vertical="center" wrapText="1"/>
    </xf>
    <xf numFmtId="0" fontId="38" fillId="35" borderId="79" xfId="0" applyFont="1" applyFill="1" applyBorder="1" applyAlignment="1">
      <alignment horizontal="center" vertical="center" wrapText="1"/>
    </xf>
    <xf numFmtId="0" fontId="38" fillId="35" borderId="5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shrinkToFit="1" readingOrder="2"/>
    </xf>
    <xf numFmtId="0" fontId="30" fillId="0" borderId="81" xfId="0" applyFont="1" applyFill="1" applyBorder="1" applyAlignment="1">
      <alignment horizontal="center" vertical="center" shrinkToFit="1" readingOrder="2"/>
    </xf>
    <xf numFmtId="0" fontId="30" fillId="0" borderId="73" xfId="0" applyFont="1" applyFill="1" applyBorder="1" applyAlignment="1">
      <alignment horizontal="center" vertical="center" shrinkToFit="1" readingOrder="2"/>
    </xf>
    <xf numFmtId="0" fontId="30" fillId="0" borderId="82" xfId="0" applyFont="1" applyFill="1" applyBorder="1" applyAlignment="1">
      <alignment horizontal="center" vertical="center" shrinkToFit="1" readingOrder="2"/>
    </xf>
    <xf numFmtId="0" fontId="30" fillId="0" borderId="45" xfId="0" applyFont="1" applyFill="1" applyBorder="1" applyAlignment="1">
      <alignment horizontal="center" vertical="center" shrinkToFit="1" readingOrder="2"/>
    </xf>
    <xf numFmtId="0" fontId="30" fillId="0" borderId="49" xfId="0" applyFont="1" applyFill="1" applyBorder="1" applyAlignment="1">
      <alignment horizontal="center" vertical="center" shrinkToFit="1" readingOrder="2"/>
    </xf>
    <xf numFmtId="0" fontId="30" fillId="0" borderId="31" xfId="0" applyFont="1" applyFill="1" applyBorder="1" applyAlignment="1">
      <alignment horizontal="center" vertical="center" shrinkToFit="1" readingOrder="2"/>
    </xf>
    <xf numFmtId="0" fontId="30" fillId="0" borderId="83" xfId="0" applyFont="1" applyFill="1" applyBorder="1" applyAlignment="1">
      <alignment horizontal="center" vertical="center" shrinkToFit="1" readingOrder="2"/>
    </xf>
    <xf numFmtId="0" fontId="30" fillId="0" borderId="14" xfId="0" applyFont="1" applyFill="1" applyBorder="1" applyAlignment="1">
      <alignment horizontal="center" vertical="center" shrinkToFit="1" readingOrder="2"/>
    </xf>
    <xf numFmtId="0" fontId="30" fillId="0" borderId="52" xfId="0" applyFont="1" applyFill="1" applyBorder="1" applyAlignment="1">
      <alignment horizontal="center" vertical="center" shrinkToFit="1" readingOrder="2"/>
    </xf>
    <xf numFmtId="0" fontId="30" fillId="0" borderId="18" xfId="0" applyFont="1" applyFill="1" applyBorder="1" applyAlignment="1">
      <alignment horizontal="center" vertical="center" shrinkToFit="1" readingOrder="2"/>
    </xf>
    <xf numFmtId="0" fontId="30" fillId="0" borderId="74" xfId="0" applyFont="1" applyFill="1" applyBorder="1" applyAlignment="1">
      <alignment horizontal="center" vertical="center" shrinkToFit="1" readingOrder="2"/>
    </xf>
    <xf numFmtId="0" fontId="30" fillId="0" borderId="72" xfId="0" applyFont="1" applyFill="1" applyBorder="1" applyAlignment="1">
      <alignment horizontal="center" vertical="center" shrinkToFit="1" readingOrder="2"/>
    </xf>
    <xf numFmtId="0" fontId="16" fillId="0" borderId="0" xfId="58" applyFont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15" fillId="0" borderId="39" xfId="58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shrinkToFit="1"/>
    </xf>
    <xf numFmtId="0" fontId="28" fillId="41" borderId="65" xfId="0" applyFont="1" applyFill="1" applyBorder="1" applyAlignment="1">
      <alignment horizontal="center" vertical="center" readingOrder="2"/>
    </xf>
    <xf numFmtId="0" fontId="28" fillId="41" borderId="41" xfId="0" applyFont="1" applyFill="1" applyBorder="1" applyAlignment="1">
      <alignment horizontal="center" vertical="center" readingOrder="2"/>
    </xf>
    <xf numFmtId="0" fontId="28" fillId="41" borderId="52" xfId="0" applyFont="1" applyFill="1" applyBorder="1" applyAlignment="1">
      <alignment horizontal="center" vertical="center" readingOrder="2"/>
    </xf>
    <xf numFmtId="0" fontId="28" fillId="41" borderId="32" xfId="0" applyFont="1" applyFill="1" applyBorder="1" applyAlignment="1">
      <alignment horizontal="center" vertical="center" readingOrder="2"/>
    </xf>
    <xf numFmtId="0" fontId="28" fillId="41" borderId="50" xfId="0" applyFont="1" applyFill="1" applyBorder="1" applyAlignment="1">
      <alignment horizontal="center" vertical="center" readingOrder="2"/>
    </xf>
    <xf numFmtId="0" fontId="28" fillId="41" borderId="33" xfId="0" applyFont="1" applyFill="1" applyBorder="1" applyAlignment="1">
      <alignment horizontal="center" vertical="center" readingOrder="2"/>
    </xf>
    <xf numFmtId="0" fontId="28" fillId="41" borderId="55" xfId="0" applyFont="1" applyFill="1" applyBorder="1" applyAlignment="1">
      <alignment horizontal="center" vertical="center" readingOrder="2"/>
    </xf>
    <xf numFmtId="0" fontId="19" fillId="0" borderId="42" xfId="59" applyFont="1" applyBorder="1" applyAlignment="1">
      <alignment horizontal="center" vertical="center" wrapText="1"/>
      <protection/>
    </xf>
    <xf numFmtId="0" fontId="19" fillId="0" borderId="50" xfId="59" applyFont="1" applyBorder="1" applyAlignment="1">
      <alignment horizontal="center" vertical="center" wrapText="1"/>
      <protection/>
    </xf>
    <xf numFmtId="0" fontId="19" fillId="0" borderId="79" xfId="59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چاهها پایان88" xfId="58"/>
    <cellStyle name="Normal 3" xfId="59"/>
    <cellStyle name="Normal_جذب انشعابات جدید 92" xfId="60"/>
    <cellStyle name="Normal_فروش 87" xfId="61"/>
    <cellStyle name="Normal_فروش و وصول سال 8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مقايسه بارغيرهمزمان سالهاي 94 و 93
به تفكيك ماه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075"/>
          <c:w val="0.931"/>
          <c:h val="0.74025"/>
        </c:manualLayout>
      </c:layout>
      <c:lineChart>
        <c:grouping val="standard"/>
        <c:varyColors val="0"/>
        <c:ser>
          <c:idx val="0"/>
          <c:order val="0"/>
          <c:tx>
            <c:v>سال 93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'غير همزمان94'!$B$2:$G$2</c:f>
              <c:strCache>
                <c:ptCount val="6"/>
                <c:pt idx="0">
                  <c:v>شهريور</c:v>
                </c:pt>
                <c:pt idx="1">
                  <c:v>مرداد</c:v>
                </c:pt>
                <c:pt idx="2">
                  <c:v>تير</c:v>
                </c:pt>
                <c:pt idx="3">
                  <c:v>خرداد</c:v>
                </c:pt>
                <c:pt idx="4">
                  <c:v>ارديبهشت</c:v>
                </c:pt>
                <c:pt idx="5">
                  <c:v>فروردين</c:v>
                </c:pt>
              </c:strCache>
            </c:strRef>
          </c:cat>
          <c:val>
            <c:numRef>
              <c:f>'غير همزمان94'!$B$48:$G$48</c:f>
              <c:numCache>
                <c:ptCount val="6"/>
                <c:pt idx="0">
                  <c:v>841.0999999999999</c:v>
                </c:pt>
                <c:pt idx="1">
                  <c:v>885.2</c:v>
                </c:pt>
                <c:pt idx="2">
                  <c:v>888.6</c:v>
                </c:pt>
                <c:pt idx="3">
                  <c:v>830.1</c:v>
                </c:pt>
                <c:pt idx="4">
                  <c:v>777.8</c:v>
                </c:pt>
                <c:pt idx="5">
                  <c:v>703.3999999999999</c:v>
                </c:pt>
              </c:numCache>
            </c:numRef>
          </c:val>
          <c:smooth val="1"/>
        </c:ser>
        <c:ser>
          <c:idx val="1"/>
          <c:order val="1"/>
          <c:tx>
            <c:v>سال 94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'غير همزمان94'!$B$2:$G$2</c:f>
              <c:strCache>
                <c:ptCount val="6"/>
                <c:pt idx="0">
                  <c:v>شهريور</c:v>
                </c:pt>
                <c:pt idx="1">
                  <c:v>مرداد</c:v>
                </c:pt>
                <c:pt idx="2">
                  <c:v>تير</c:v>
                </c:pt>
                <c:pt idx="3">
                  <c:v>خرداد</c:v>
                </c:pt>
                <c:pt idx="4">
                  <c:v>ارديبهشت</c:v>
                </c:pt>
                <c:pt idx="5">
                  <c:v>فروردين</c:v>
                </c:pt>
              </c:strCache>
            </c:strRef>
          </c:cat>
          <c:val>
            <c:numRef>
              <c:f>'غير همزمان94'!$B$47:$G$47</c:f>
              <c:numCache>
                <c:ptCount val="6"/>
                <c:pt idx="0">
                  <c:v>891</c:v>
                </c:pt>
                <c:pt idx="1">
                  <c:v>914.2</c:v>
                </c:pt>
                <c:pt idx="2">
                  <c:v>919.0999999999997</c:v>
                </c:pt>
                <c:pt idx="3">
                  <c:v>888.2599999999999</c:v>
                </c:pt>
                <c:pt idx="4">
                  <c:v>815.4900000000002</c:v>
                </c:pt>
                <c:pt idx="5">
                  <c:v>717.88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384905"/>
        <c:axId val="21464146"/>
      </c:lineChart>
      <c:catAx>
        <c:axId val="23849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1000"/>
          <c:min val="6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75"/>
          <c:y val="0.9285"/>
          <c:w val="0.347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مقايسه بارهمزمان سالهاي 94 و 93
به تفكيك ماه</a:t>
            </a:r>
          </a:p>
        </c:rich>
      </c:tx>
      <c:layout>
        <c:manualLayout>
          <c:xMode val="factor"/>
          <c:yMode val="factor"/>
          <c:x val="0.059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4125"/>
          <c:w val="0.823"/>
          <c:h val="0.796"/>
        </c:manualLayout>
      </c:layout>
      <c:lineChart>
        <c:grouping val="standard"/>
        <c:varyColors val="0"/>
        <c:ser>
          <c:idx val="0"/>
          <c:order val="0"/>
          <c:tx>
            <c:v>سال 94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همزمان94!$B$2:$G$2</c:f>
              <c:strCache>
                <c:ptCount val="6"/>
                <c:pt idx="0">
                  <c:v>شهريور</c:v>
                </c:pt>
                <c:pt idx="1">
                  <c:v>مرداد</c:v>
                </c:pt>
                <c:pt idx="2">
                  <c:v>تير</c:v>
                </c:pt>
                <c:pt idx="3">
                  <c:v>خرداد</c:v>
                </c:pt>
                <c:pt idx="4">
                  <c:v>ارديبهشت</c:v>
                </c:pt>
                <c:pt idx="5">
                  <c:v>فروردين</c:v>
                </c:pt>
              </c:strCache>
            </c:strRef>
          </c:cat>
          <c:val>
            <c:numRef>
              <c:f>همزمان94!$B$47:$G$47</c:f>
              <c:numCache>
                <c:ptCount val="6"/>
                <c:pt idx="0">
                  <c:v>762.7000000000002</c:v>
                </c:pt>
                <c:pt idx="1">
                  <c:v>780.2</c:v>
                </c:pt>
                <c:pt idx="2">
                  <c:v>791.9699999999999</c:v>
                </c:pt>
                <c:pt idx="3">
                  <c:v>766.23</c:v>
                </c:pt>
                <c:pt idx="4">
                  <c:v>695.1600000000001</c:v>
                </c:pt>
                <c:pt idx="5">
                  <c:v>629.7699999999999</c:v>
                </c:pt>
              </c:numCache>
            </c:numRef>
          </c:val>
          <c:smooth val="1"/>
        </c:ser>
        <c:ser>
          <c:idx val="1"/>
          <c:order val="1"/>
          <c:tx>
            <c:v>سال 93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همزمان94!$B$2:$G$2</c:f>
              <c:strCache>
                <c:ptCount val="6"/>
                <c:pt idx="0">
                  <c:v>شهريور</c:v>
                </c:pt>
                <c:pt idx="1">
                  <c:v>مرداد</c:v>
                </c:pt>
                <c:pt idx="2">
                  <c:v>تير</c:v>
                </c:pt>
                <c:pt idx="3">
                  <c:v>خرداد</c:v>
                </c:pt>
                <c:pt idx="4">
                  <c:v>ارديبهشت</c:v>
                </c:pt>
                <c:pt idx="5">
                  <c:v>فروردين</c:v>
                </c:pt>
              </c:strCache>
            </c:strRef>
          </c:cat>
          <c:val>
            <c:numRef>
              <c:f>همزمان94!$B$48:$G$48</c:f>
              <c:numCache>
                <c:ptCount val="6"/>
                <c:pt idx="0">
                  <c:v>733.6999974250793</c:v>
                </c:pt>
                <c:pt idx="1">
                  <c:v>762.5000009536743</c:v>
                </c:pt>
                <c:pt idx="2">
                  <c:v>776.9999995231628</c:v>
                </c:pt>
                <c:pt idx="3">
                  <c:v>722.8</c:v>
                </c:pt>
                <c:pt idx="4">
                  <c:v>658.8000000000002</c:v>
                </c:pt>
                <c:pt idx="5">
                  <c:v>614.9000000000001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sysDot"/>
            </a:ln>
          </c:spPr>
        </c:dropLines>
        <c:marker val="1"/>
        <c:axId val="58959587"/>
        <c:axId val="60874236"/>
      </c:lineChart>
      <c:catAx>
        <c:axId val="589595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  <c:max val="800"/>
          <c:min val="5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9025"/>
          <c:w val="0.372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تعداد کارکنان شرکت در پايان شهريور سال94به تفکيک بخش شغلی</a:t>
            </a:r>
          </a:p>
        </c:rich>
      </c:tx>
      <c:layout>
        <c:manualLayout>
          <c:xMode val="factor"/>
          <c:yMode val="factor"/>
          <c:x val="0.04075"/>
          <c:y val="0.0232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0175"/>
          <c:y val="0.2625"/>
          <c:w val="0.7435"/>
          <c:h val="0.66"/>
        </c:manualLayout>
      </c:layout>
      <c:pie3DChart>
        <c:varyColors val="1"/>
        <c:ser>
          <c:idx val="0"/>
          <c:order val="0"/>
          <c:tx>
            <c:strRef>
              <c:f>'تعدادپرسنل '!$I$4:$N$4</c:f>
              <c:strCache>
                <c:ptCount val="1"/>
                <c:pt idx="0">
                  <c:v>80000 70000 40000 30000 20000 10000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'تعدادپرسنل '!$I$4:$N$4</c:f>
              <c:numCache/>
            </c:numRef>
          </c:cat>
          <c:val>
            <c:numRef>
              <c:f>'تعدادپرسنل '!$I$19:$N$19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5"/>
          <c:y val="0.48275"/>
          <c:w val="0.128"/>
          <c:h val="0.5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تعداد کارکنان پيمانکاردر پايان شهريور سال94به تفکيک بخش شغلی</a:t>
            </a:r>
          </a:p>
        </c:rich>
      </c:tx>
      <c:layout>
        <c:manualLayout>
          <c:xMode val="factor"/>
          <c:yMode val="factor"/>
          <c:x val="-0.00575"/>
          <c:y val="-0.0375"/>
        </c:manualLayout>
      </c:layout>
      <c:spPr>
        <a:noFill/>
        <a:ln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2225"/>
          <c:y val="0.248"/>
          <c:w val="0.8365"/>
          <c:h val="0.6765"/>
        </c:manualLayout>
      </c:layout>
      <c:pie3DChart>
        <c:varyColors val="1"/>
        <c:ser>
          <c:idx val="0"/>
          <c:order val="0"/>
          <c:tx>
            <c:strRef>
              <c:f>'تعدادپرسنل '!$B$4:$G$4</c:f>
              <c:strCache>
                <c:ptCount val="1"/>
                <c:pt idx="0">
                  <c:v>80000 70000 40000 30000 20000 10000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'تعدادپرسنل '!$B$4:$G$4</c:f>
              <c:numCache/>
            </c:numRef>
          </c:cat>
          <c:val>
            <c:numRef>
              <c:f>'تعدادپرسنل '!$B$19:$G$19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5"/>
          <c:y val="0.4925"/>
          <c:w val="0.11375"/>
          <c:h val="0.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390525</xdr:colOff>
      <xdr:row>27</xdr:row>
      <xdr:rowOff>152400</xdr:rowOff>
    </xdr:to>
    <xdr:graphicFrame>
      <xdr:nvGraphicFramePr>
        <xdr:cNvPr id="1" name="Chart 17"/>
        <xdr:cNvGraphicFramePr/>
      </xdr:nvGraphicFramePr>
      <xdr:xfrm>
        <a:off x="0" y="180975"/>
        <a:ext cx="58769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76200</xdr:rowOff>
    </xdr:from>
    <xdr:to>
      <xdr:col>9</xdr:col>
      <xdr:colOff>409575</xdr:colOff>
      <xdr:row>59</xdr:row>
      <xdr:rowOff>47625</xdr:rowOff>
    </xdr:to>
    <xdr:graphicFrame>
      <xdr:nvGraphicFramePr>
        <xdr:cNvPr id="2" name="Chart 17"/>
        <xdr:cNvGraphicFramePr/>
      </xdr:nvGraphicFramePr>
      <xdr:xfrm>
        <a:off x="0" y="4610100"/>
        <a:ext cx="58959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20</xdr:row>
      <xdr:rowOff>142875</xdr:rowOff>
    </xdr:from>
    <xdr:to>
      <xdr:col>14</xdr:col>
      <xdr:colOff>828675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4467225" y="7181850"/>
        <a:ext cx="35814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20</xdr:row>
      <xdr:rowOff>171450</xdr:rowOff>
    </xdr:from>
    <xdr:to>
      <xdr:col>6</xdr:col>
      <xdr:colOff>400050</xdr:colOff>
      <xdr:row>33</xdr:row>
      <xdr:rowOff>190500</xdr:rowOff>
    </xdr:to>
    <xdr:graphicFrame>
      <xdr:nvGraphicFramePr>
        <xdr:cNvPr id="2" name="Chart 3"/>
        <xdr:cNvGraphicFramePr/>
      </xdr:nvGraphicFramePr>
      <xdr:xfrm>
        <a:off x="190500" y="7210425"/>
        <a:ext cx="33528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&#1605;&#1593;&#1575;&#1608;&#1606;&#1578;%20&#1601;&#1606;&#1740;%20&#1608;&#1576;&#1585;&#1606;&#1575;&#1605;&#1607;%20&#1585;&#1740;&#1586;&#1740;\DATA-EXL-WORD\&#1570;&#1605;&#1575;&#1585;%20&#1670;&#1575;&#1607;&#1607;&#1575;\&#1570;&#1605;&#1575;&#1585;&#1670;&#1575;&#1607;&#1607;&#1575;\88\11\&#1570;&#1605;&#1575;&#1585;%20&#1670;&#1575;&#1607;&#1607;&#1575;%20&#1576;&#1607;&#1605;&#1606;%20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&#1605;&#1593;&#1575;&#1608;&#1606;&#1578;%20&#1601;&#1606;&#1740;%20&#1608;&#1576;&#1585;&#1606;&#1575;&#1605;&#1607;%20&#1585;&#1740;&#1586;&#1740;\DATA-EXL-WORD\&#1570;&#1605;&#1575;&#1585;%20&#1670;&#1575;&#1607;&#1607;&#1575;\&#1570;&#1605;&#1575;&#1585;&#1670;&#1575;&#1607;&#1607;&#1575;\87\&#1605;&#1607;&#1585;%20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LASEH"/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KHOLASE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E33" sqref="E33:E34"/>
    </sheetView>
  </sheetViews>
  <sheetFormatPr defaultColWidth="9.140625" defaultRowHeight="12.75"/>
  <cols>
    <col min="1" max="3" width="13.28125" style="1" customWidth="1"/>
    <col min="4" max="4" width="11.421875" style="1" customWidth="1"/>
    <col min="5" max="5" width="10.421875" style="1" customWidth="1"/>
    <col min="6" max="6" width="11.140625" style="1" bestFit="1" customWidth="1"/>
    <col min="7" max="7" width="35.140625" style="1" bestFit="1" customWidth="1"/>
    <col min="8" max="8" width="6.57421875" style="1" customWidth="1"/>
    <col min="9" max="16384" width="9.140625" style="1" customWidth="1"/>
  </cols>
  <sheetData>
    <row r="1" spans="1:8" ht="30.75" customHeight="1">
      <c r="A1" s="431" t="s">
        <v>315</v>
      </c>
      <c r="B1" s="431"/>
      <c r="C1" s="431"/>
      <c r="D1" s="431"/>
      <c r="E1" s="431"/>
      <c r="F1" s="431"/>
      <c r="G1" s="431"/>
      <c r="H1" s="431"/>
    </row>
    <row r="2" spans="1:8" ht="21" customHeight="1">
      <c r="A2" s="193"/>
      <c r="B2" s="193"/>
      <c r="C2" s="193"/>
      <c r="D2" s="193"/>
      <c r="E2" s="430" t="s">
        <v>232</v>
      </c>
      <c r="F2" s="430"/>
      <c r="G2" s="286" t="s">
        <v>234</v>
      </c>
      <c r="H2" s="193"/>
    </row>
    <row r="3" spans="1:8" ht="21" customHeight="1">
      <c r="A3" s="193"/>
      <c r="B3" s="193"/>
      <c r="C3" s="193"/>
      <c r="D3" s="193"/>
      <c r="E3" s="430" t="s">
        <v>235</v>
      </c>
      <c r="F3" s="430"/>
      <c r="G3" s="286" t="s">
        <v>227</v>
      </c>
      <c r="H3" s="193"/>
    </row>
    <row r="4" spans="1:8" ht="21" customHeight="1">
      <c r="A4" s="193"/>
      <c r="B4" s="193"/>
      <c r="C4" s="193"/>
      <c r="D4" s="193"/>
      <c r="E4" s="430" t="s">
        <v>230</v>
      </c>
      <c r="F4" s="430"/>
      <c r="G4" s="286" t="s">
        <v>228</v>
      </c>
      <c r="H4" s="193"/>
    </row>
    <row r="5" spans="1:8" ht="21" customHeight="1">
      <c r="A5" s="193"/>
      <c r="B5" s="193"/>
      <c r="C5" s="193"/>
      <c r="D5" s="193"/>
      <c r="E5" s="430" t="s">
        <v>231</v>
      </c>
      <c r="F5" s="430"/>
      <c r="G5" s="286" t="s">
        <v>229</v>
      </c>
      <c r="H5" s="193"/>
    </row>
    <row r="6" spans="1:8" ht="10.5" customHeight="1">
      <c r="A6" s="192"/>
      <c r="B6" s="192"/>
      <c r="C6" s="192"/>
      <c r="D6" s="192"/>
      <c r="E6" s="194"/>
      <c r="F6" s="194"/>
      <c r="G6" s="194"/>
      <c r="H6" s="192"/>
    </row>
    <row r="7" spans="1:8" ht="61.5" customHeight="1">
      <c r="A7" s="287" t="s">
        <v>318</v>
      </c>
      <c r="B7" s="287" t="s">
        <v>129</v>
      </c>
      <c r="C7" s="287" t="s">
        <v>317</v>
      </c>
      <c r="D7" s="287" t="s">
        <v>316</v>
      </c>
      <c r="E7" s="287" t="s">
        <v>284</v>
      </c>
      <c r="F7" s="287" t="s">
        <v>98</v>
      </c>
      <c r="G7" s="287" t="s">
        <v>105</v>
      </c>
      <c r="H7" s="287" t="s">
        <v>42</v>
      </c>
    </row>
    <row r="8" spans="1:10" ht="25.5" customHeight="1">
      <c r="A8" s="284">
        <f>شبکه!F19</f>
        <v>10967.814999999999</v>
      </c>
      <c r="B8" s="284">
        <f>(C8-D8)*100/D8</f>
        <v>-7.746254890111642</v>
      </c>
      <c r="C8" s="284">
        <f>شبکه!H19</f>
        <v>58.010999999999996</v>
      </c>
      <c r="D8" s="284">
        <f>شبکه!H20</f>
        <v>62.882</v>
      </c>
      <c r="E8" s="284">
        <v>10909.8</v>
      </c>
      <c r="F8" s="287" t="s">
        <v>106</v>
      </c>
      <c r="G8" s="287" t="s">
        <v>107</v>
      </c>
      <c r="H8" s="286">
        <v>1</v>
      </c>
      <c r="J8" s="189"/>
    </row>
    <row r="9" spans="1:14" ht="25.5" customHeight="1">
      <c r="A9" s="284">
        <f>شبکه!E19</f>
        <v>297.5360000000001</v>
      </c>
      <c r="B9" s="284">
        <f aca="true" t="shared" si="0" ref="B9:B45">(C9-D9)*100/D9</f>
        <v>212.41473396998637</v>
      </c>
      <c r="C9" s="284">
        <f>شبکه!G19</f>
        <v>6.87</v>
      </c>
      <c r="D9" s="284">
        <f>شبکه!G20</f>
        <v>2.199</v>
      </c>
      <c r="E9" s="284">
        <v>290.7</v>
      </c>
      <c r="F9" s="286" t="s">
        <v>106</v>
      </c>
      <c r="G9" s="286" t="s">
        <v>108</v>
      </c>
      <c r="H9" s="286">
        <v>2</v>
      </c>
      <c r="I9" s="190"/>
      <c r="J9" s="191"/>
      <c r="K9" s="190"/>
      <c r="L9" s="190"/>
      <c r="M9" s="190"/>
      <c r="N9" s="190"/>
    </row>
    <row r="10" spans="1:14" ht="25.5" customHeight="1">
      <c r="A10" s="284">
        <f>A9+A8</f>
        <v>11265.350999999999</v>
      </c>
      <c r="B10" s="284">
        <f t="shared" si="0"/>
        <v>-0.3073093529601617</v>
      </c>
      <c r="C10" s="284">
        <f>C9+C8</f>
        <v>64.881</v>
      </c>
      <c r="D10" s="284">
        <f>D9+D8</f>
        <v>65.081</v>
      </c>
      <c r="E10" s="284">
        <f>E9+E8</f>
        <v>11200.5</v>
      </c>
      <c r="F10" s="286" t="s">
        <v>106</v>
      </c>
      <c r="G10" s="286" t="s">
        <v>222</v>
      </c>
      <c r="H10" s="286">
        <v>3</v>
      </c>
      <c r="I10" s="190"/>
      <c r="J10" s="191"/>
      <c r="K10" s="190"/>
      <c r="L10" s="190"/>
      <c r="M10" s="190"/>
      <c r="N10" s="190"/>
    </row>
    <row r="11" spans="1:14" ht="24" customHeight="1">
      <c r="A11" s="315">
        <f>شبکه!B19</f>
        <v>7416.294000000001</v>
      </c>
      <c r="B11" s="284">
        <f t="shared" si="0"/>
        <v>16.372244897959195</v>
      </c>
      <c r="C11" s="284">
        <f>شبکه!D19</f>
        <v>71.278</v>
      </c>
      <c r="D11" s="284">
        <f>شبکه!D20</f>
        <v>61.25</v>
      </c>
      <c r="E11" s="284">
        <v>7345</v>
      </c>
      <c r="F11" s="286" t="s">
        <v>106</v>
      </c>
      <c r="G11" s="286" t="s">
        <v>109</v>
      </c>
      <c r="H11" s="286">
        <v>4</v>
      </c>
      <c r="I11" s="190"/>
      <c r="J11" s="191"/>
      <c r="K11" s="190"/>
      <c r="L11" s="190"/>
      <c r="M11" s="190"/>
      <c r="N11" s="190"/>
    </row>
    <row r="12" spans="1:14" ht="24" customHeight="1">
      <c r="A12" s="315">
        <f>شبکه!A19</f>
        <v>643.5020000000001</v>
      </c>
      <c r="B12" s="284">
        <f t="shared" si="0"/>
        <v>196.92816635160682</v>
      </c>
      <c r="C12" s="284">
        <f>شبکه!C19</f>
        <v>6.2829999999999995</v>
      </c>
      <c r="D12" s="284">
        <f>شبکه!C20</f>
        <v>2.1159999999999997</v>
      </c>
      <c r="E12" s="284">
        <v>637.2</v>
      </c>
      <c r="F12" s="286" t="s">
        <v>106</v>
      </c>
      <c r="G12" s="286" t="s">
        <v>110</v>
      </c>
      <c r="H12" s="286">
        <v>5</v>
      </c>
      <c r="I12" s="190"/>
      <c r="J12" s="191"/>
      <c r="K12" s="190"/>
      <c r="L12" s="190"/>
      <c r="M12" s="190"/>
      <c r="N12" s="190"/>
    </row>
    <row r="13" spans="1:14" ht="24" customHeight="1">
      <c r="A13" s="315">
        <f>A12+A11</f>
        <v>8059.796000000001</v>
      </c>
      <c r="B13" s="284">
        <f t="shared" si="0"/>
        <v>22.401603383517987</v>
      </c>
      <c r="C13" s="284">
        <f>C11+C12</f>
        <v>77.561</v>
      </c>
      <c r="D13" s="284">
        <f>D11+D12</f>
        <v>63.366</v>
      </c>
      <c r="E13" s="284">
        <f>E11+E12</f>
        <v>7982.2</v>
      </c>
      <c r="F13" s="286" t="s">
        <v>106</v>
      </c>
      <c r="G13" s="286" t="s">
        <v>236</v>
      </c>
      <c r="H13" s="286">
        <v>6</v>
      </c>
      <c r="I13" s="190"/>
      <c r="J13" s="191"/>
      <c r="K13" s="190"/>
      <c r="L13" s="190"/>
      <c r="M13" s="190"/>
      <c r="N13" s="190"/>
    </row>
    <row r="14" spans="1:14" ht="24" customHeight="1">
      <c r="A14" s="288">
        <f>A13+A10</f>
        <v>19325.147</v>
      </c>
      <c r="B14" s="284">
        <f t="shared" si="0"/>
        <v>10.895544465810804</v>
      </c>
      <c r="C14" s="284">
        <f>C13+C10</f>
        <v>142.442</v>
      </c>
      <c r="D14" s="284">
        <f>D13+D10</f>
        <v>128.447</v>
      </c>
      <c r="E14" s="284">
        <f>E13+E10</f>
        <v>19182.7</v>
      </c>
      <c r="F14" s="286" t="s">
        <v>106</v>
      </c>
      <c r="G14" s="286" t="s">
        <v>224</v>
      </c>
      <c r="H14" s="286">
        <v>7</v>
      </c>
      <c r="I14" s="190"/>
      <c r="J14" s="191"/>
      <c r="K14" s="190"/>
      <c r="L14" s="190"/>
      <c r="M14" s="190"/>
      <c r="N14" s="190"/>
    </row>
    <row r="15" spans="1:14" ht="24" customHeight="1">
      <c r="A15" s="288">
        <f>'خلاصه ترانس'!F17</f>
        <v>14444</v>
      </c>
      <c r="B15" s="284">
        <f t="shared" si="0"/>
        <v>-17.521367521367523</v>
      </c>
      <c r="C15" s="286">
        <f>'خلاصه ترانس'!F35</f>
        <v>193</v>
      </c>
      <c r="D15" s="286">
        <f>'خلاصه ترانس'!F36</f>
        <v>234</v>
      </c>
      <c r="E15" s="286">
        <v>14251</v>
      </c>
      <c r="F15" s="286" t="s">
        <v>111</v>
      </c>
      <c r="G15" s="286" t="s">
        <v>112</v>
      </c>
      <c r="H15" s="286">
        <v>8</v>
      </c>
      <c r="I15" s="190"/>
      <c r="J15" s="191"/>
      <c r="K15" s="190"/>
      <c r="L15" s="190"/>
      <c r="M15" s="190"/>
      <c r="N15" s="190"/>
    </row>
    <row r="16" spans="1:10" ht="24" customHeight="1">
      <c r="A16" s="288">
        <f>'خلاصه ترانس'!D17</f>
        <v>425</v>
      </c>
      <c r="B16" s="284">
        <f t="shared" si="0"/>
        <v>0</v>
      </c>
      <c r="C16" s="286">
        <f>'خلاصه ترانس'!D35</f>
        <v>1</v>
      </c>
      <c r="D16" s="286">
        <f>'خلاصه ترانس'!D36</f>
        <v>1</v>
      </c>
      <c r="E16" s="286">
        <v>424</v>
      </c>
      <c r="F16" s="287" t="s">
        <v>111</v>
      </c>
      <c r="G16" s="289" t="s">
        <v>113</v>
      </c>
      <c r="H16" s="286">
        <v>9</v>
      </c>
      <c r="J16" s="189"/>
    </row>
    <row r="17" spans="1:10" ht="24" customHeight="1">
      <c r="A17" s="288">
        <f>A16+A15</f>
        <v>14869</v>
      </c>
      <c r="B17" s="284">
        <f t="shared" si="0"/>
        <v>-17.4468085106383</v>
      </c>
      <c r="C17" s="179">
        <f>C16+C15</f>
        <v>194</v>
      </c>
      <c r="D17" s="179">
        <f>D16+D15</f>
        <v>235</v>
      </c>
      <c r="E17" s="179">
        <f>E16+E15</f>
        <v>14675</v>
      </c>
      <c r="F17" s="287" t="s">
        <v>111</v>
      </c>
      <c r="G17" s="289" t="s">
        <v>223</v>
      </c>
      <c r="H17" s="290">
        <v>10</v>
      </c>
      <c r="J17" s="189"/>
    </row>
    <row r="18" spans="1:14" ht="24" customHeight="1">
      <c r="A18" s="288">
        <f>A19+A20+A21+A22+A23</f>
        <v>654032</v>
      </c>
      <c r="B18" s="284">
        <f t="shared" si="0"/>
        <v>5.16246875600846</v>
      </c>
      <c r="C18" s="179">
        <f>C19+C20+C21+C22+C23</f>
        <v>10939</v>
      </c>
      <c r="D18" s="179">
        <f>D19+D20+D21+D22+D23</f>
        <v>10402</v>
      </c>
      <c r="E18" s="179">
        <f>E19+E20+E21+E22+E23</f>
        <v>642974</v>
      </c>
      <c r="F18" s="291" t="s">
        <v>114</v>
      </c>
      <c r="G18" s="289" t="s">
        <v>226</v>
      </c>
      <c r="H18" s="432">
        <v>11</v>
      </c>
      <c r="J18" s="189"/>
      <c r="M18" s="190"/>
      <c r="N18" s="190"/>
    </row>
    <row r="19" spans="1:10" ht="24" customHeight="1">
      <c r="A19" s="288">
        <f>تعدادمشتركين!O18+تعدادمشتركين!H18</f>
        <v>542649</v>
      </c>
      <c r="B19" s="284">
        <f t="shared" si="0"/>
        <v>9.21448176708927</v>
      </c>
      <c r="C19" s="288">
        <f>'فروش انشعابات'!H17</f>
        <v>8356</v>
      </c>
      <c r="D19" s="179">
        <f>'فروش انشعابات'!H18</f>
        <v>7651</v>
      </c>
      <c r="E19" s="292">
        <v>536034</v>
      </c>
      <c r="F19" s="291" t="s">
        <v>114</v>
      </c>
      <c r="G19" s="293" t="s">
        <v>115</v>
      </c>
      <c r="H19" s="433"/>
      <c r="J19" s="189"/>
    </row>
    <row r="20" spans="1:11" ht="24" customHeight="1">
      <c r="A20" s="288">
        <f>تعدادمشتركين!N18+تعدادمشتركين!G18+تعدادمشتركين!J18+تعدادمشتركين!C18</f>
        <v>26778</v>
      </c>
      <c r="B20" s="284">
        <f t="shared" si="0"/>
        <v>-27.33160621761658</v>
      </c>
      <c r="C20" s="288">
        <f>'فروش انشعابات'!G17+'فروش انشعابات'!C17</f>
        <v>561</v>
      </c>
      <c r="D20" s="179">
        <f>+'فروش انشعابات'!G18+'فروش انشعابات'!C18</f>
        <v>772</v>
      </c>
      <c r="E20" s="292">
        <v>25495</v>
      </c>
      <c r="F20" s="291" t="s">
        <v>114</v>
      </c>
      <c r="G20" s="293" t="s">
        <v>116</v>
      </c>
      <c r="H20" s="433"/>
      <c r="J20" s="189"/>
      <c r="K20" s="189"/>
    </row>
    <row r="21" spans="1:10" ht="24" customHeight="1">
      <c r="A21" s="288">
        <f>تعدادمشتركين!M18+تعدادمشتركين!F18</f>
        <v>9021</v>
      </c>
      <c r="B21" s="284">
        <f t="shared" si="0"/>
        <v>23.762376237623762</v>
      </c>
      <c r="C21" s="288">
        <f>'فروش انشعابات'!F17</f>
        <v>125</v>
      </c>
      <c r="D21" s="179">
        <f>'فروش انشعابات'!F18</f>
        <v>101</v>
      </c>
      <c r="E21" s="292">
        <v>8877</v>
      </c>
      <c r="F21" s="291" t="s">
        <v>114</v>
      </c>
      <c r="G21" s="293" t="s">
        <v>117</v>
      </c>
      <c r="H21" s="433"/>
      <c r="J21" s="189"/>
    </row>
    <row r="22" spans="1:10" ht="24" customHeight="1">
      <c r="A22" s="288">
        <f>تعدادمشتركين!L18+تعدادمشتركين!E18</f>
        <v>5809</v>
      </c>
      <c r="B22" s="284">
        <f t="shared" si="0"/>
        <v>10.666666666666666</v>
      </c>
      <c r="C22" s="288">
        <f>'فروش انشعابات'!E17</f>
        <v>83</v>
      </c>
      <c r="D22" s="179">
        <f>'فروش انشعابات'!E18</f>
        <v>75</v>
      </c>
      <c r="E22" s="292">
        <v>5649</v>
      </c>
      <c r="F22" s="291" t="s">
        <v>114</v>
      </c>
      <c r="G22" s="293" t="s">
        <v>118</v>
      </c>
      <c r="H22" s="433"/>
      <c r="J22" s="189"/>
    </row>
    <row r="23" spans="1:10" ht="24" customHeight="1">
      <c r="A23" s="288">
        <f>تعدادمشتركين!K18+تعدادمشتركين!D18</f>
        <v>69775</v>
      </c>
      <c r="B23" s="284">
        <f t="shared" si="0"/>
        <v>0.6100942872989462</v>
      </c>
      <c r="C23" s="288">
        <f>'فروش انشعابات'!D17+'فروش انشعابات'!B17</f>
        <v>1814</v>
      </c>
      <c r="D23" s="179">
        <f>'فروش انشعابات'!B18+'فروش انشعابات'!D18</f>
        <v>1803</v>
      </c>
      <c r="E23" s="292">
        <v>66919</v>
      </c>
      <c r="F23" s="291" t="s">
        <v>114</v>
      </c>
      <c r="G23" s="293" t="s">
        <v>119</v>
      </c>
      <c r="H23" s="433"/>
      <c r="J23" s="189"/>
    </row>
    <row r="24" spans="1:11" ht="24" customHeight="1">
      <c r="A24" s="286" t="s">
        <v>120</v>
      </c>
      <c r="B24" s="284">
        <f t="shared" si="0"/>
        <v>1.4850341333581278</v>
      </c>
      <c r="C24" s="288">
        <f>'خرید انرژِی'!A48/1000</f>
        <v>2692313.246</v>
      </c>
      <c r="D24" s="288">
        <f>'خرید انرژِی'!A49/1000</f>
        <v>2652916.53</v>
      </c>
      <c r="E24" s="288">
        <v>4781224</v>
      </c>
      <c r="F24" s="294" t="s">
        <v>97</v>
      </c>
      <c r="G24" s="287" t="s">
        <v>225</v>
      </c>
      <c r="H24" s="286">
        <v>12</v>
      </c>
      <c r="J24" s="189"/>
      <c r="K24" s="189"/>
    </row>
    <row r="25" spans="1:11" ht="24" customHeight="1">
      <c r="A25" s="286" t="s">
        <v>120</v>
      </c>
      <c r="B25" s="284">
        <f t="shared" si="0"/>
        <v>2.3316258067437743</v>
      </c>
      <c r="C25" s="288">
        <f>'مصرف انرژی'!A17/1000</f>
        <v>2282167.277</v>
      </c>
      <c r="D25" s="288">
        <f>'مصرف انرژی'!A18/1000</f>
        <v>2230168.102</v>
      </c>
      <c r="E25" s="288">
        <v>4218217</v>
      </c>
      <c r="F25" s="294" t="s">
        <v>97</v>
      </c>
      <c r="G25" s="289" t="s">
        <v>242</v>
      </c>
      <c r="H25" s="295">
        <v>13</v>
      </c>
      <c r="J25" s="189"/>
      <c r="K25" s="189"/>
    </row>
    <row r="26" spans="1:11" ht="24" customHeight="1">
      <c r="A26" s="286" t="s">
        <v>120</v>
      </c>
      <c r="B26" s="284">
        <f>C26-D26</f>
        <v>-0.7012712017104992</v>
      </c>
      <c r="C26" s="181">
        <f>شاخصها!C13</f>
        <v>15.233961709669503</v>
      </c>
      <c r="D26" s="296">
        <f>شاخصها!D13</f>
        <v>15.935232911380002</v>
      </c>
      <c r="E26" s="296">
        <f>(1-(E25/E24))*100</f>
        <v>11.775373837327008</v>
      </c>
      <c r="F26" s="291" t="s">
        <v>132</v>
      </c>
      <c r="G26" s="289" t="s">
        <v>243</v>
      </c>
      <c r="H26" s="295">
        <v>14</v>
      </c>
      <c r="J26" s="189"/>
      <c r="K26" s="189"/>
    </row>
    <row r="27" spans="1:11" ht="24" customHeight="1">
      <c r="A27" s="286" t="s">
        <v>120</v>
      </c>
      <c r="B27" s="284">
        <f t="shared" si="0"/>
        <v>21.642268644025567</v>
      </c>
      <c r="C27" s="288">
        <f>وصول!F19</f>
        <v>1521067.5748049999</v>
      </c>
      <c r="D27" s="288">
        <f>وصول!F20</f>
        <v>1250443.280745</v>
      </c>
      <c r="E27" s="288">
        <v>2393107</v>
      </c>
      <c r="F27" s="297" t="s">
        <v>192</v>
      </c>
      <c r="G27" s="289" t="s">
        <v>244</v>
      </c>
      <c r="H27" s="295">
        <v>15</v>
      </c>
      <c r="J27" s="189"/>
      <c r="K27" s="189"/>
    </row>
    <row r="28" spans="1:11" ht="24" customHeight="1">
      <c r="A28" s="286" t="s">
        <v>120</v>
      </c>
      <c r="B28" s="284">
        <f t="shared" si="0"/>
        <v>41.83961346112361</v>
      </c>
      <c r="C28" s="288">
        <f>وصول!E19</f>
        <v>1404867.7292699995</v>
      </c>
      <c r="D28" s="288">
        <f>وصول!E20</f>
        <v>990462.1811840001</v>
      </c>
      <c r="E28" s="288">
        <v>2259217</v>
      </c>
      <c r="F28" s="297" t="s">
        <v>192</v>
      </c>
      <c r="G28" s="289" t="s">
        <v>245</v>
      </c>
      <c r="H28" s="295">
        <v>16</v>
      </c>
      <c r="J28" s="189"/>
      <c r="K28" s="189"/>
    </row>
    <row r="29" spans="1:11" ht="24" customHeight="1">
      <c r="A29" s="286" t="s">
        <v>120</v>
      </c>
      <c r="B29" s="284">
        <f>C29-D29</f>
        <v>13.151753763624143</v>
      </c>
      <c r="C29" s="284">
        <f>C28*100/C27</f>
        <v>92.3606388394745</v>
      </c>
      <c r="D29" s="284">
        <f>D28*100/D27</f>
        <v>79.20888507585036</v>
      </c>
      <c r="E29" s="284">
        <f>E28*100/E27</f>
        <v>94.40518121421232</v>
      </c>
      <c r="F29" s="291" t="s">
        <v>132</v>
      </c>
      <c r="G29" s="289" t="s">
        <v>246</v>
      </c>
      <c r="H29" s="295">
        <v>17</v>
      </c>
      <c r="J29" s="189"/>
      <c r="K29" s="189"/>
    </row>
    <row r="30" spans="1:11" ht="24" customHeight="1">
      <c r="A30" s="286" t="s">
        <v>120</v>
      </c>
      <c r="B30" s="284">
        <f t="shared" si="0"/>
        <v>3.4323655187935693</v>
      </c>
      <c r="C30" s="286">
        <f>'غير همزمان94'!A47</f>
        <v>919.0999999999997</v>
      </c>
      <c r="D30" s="284">
        <f>'غير همزمان94'!A48</f>
        <v>888.6</v>
      </c>
      <c r="E30" s="296">
        <v>888.6</v>
      </c>
      <c r="F30" s="294" t="s">
        <v>99</v>
      </c>
      <c r="G30" s="289" t="s">
        <v>121</v>
      </c>
      <c r="H30" s="295">
        <v>18</v>
      </c>
      <c r="J30" s="189"/>
      <c r="K30" s="189"/>
    </row>
    <row r="31" spans="1:10" ht="24" customHeight="1">
      <c r="A31" s="286" t="s">
        <v>120</v>
      </c>
      <c r="B31" s="284">
        <f t="shared" si="0"/>
        <v>1.0165816326530501</v>
      </c>
      <c r="C31" s="284">
        <f>همزمان94!A47</f>
        <v>791.9699999999999</v>
      </c>
      <c r="D31" s="284">
        <v>784</v>
      </c>
      <c r="E31" s="422">
        <v>784</v>
      </c>
      <c r="F31" s="294" t="s">
        <v>99</v>
      </c>
      <c r="G31" s="289" t="s">
        <v>146</v>
      </c>
      <c r="H31" s="295">
        <v>19</v>
      </c>
      <c r="J31" s="189"/>
    </row>
    <row r="32" spans="1:10" ht="24" customHeight="1">
      <c r="A32" s="286" t="s">
        <v>120</v>
      </c>
      <c r="B32" s="284">
        <f t="shared" si="0"/>
        <v>-8.722741433021806</v>
      </c>
      <c r="C32" s="292">
        <f>C33+C34</f>
        <v>293</v>
      </c>
      <c r="D32" s="292">
        <f>D33+D34</f>
        <v>321</v>
      </c>
      <c r="E32" s="292">
        <f>E33+E34</f>
        <v>315</v>
      </c>
      <c r="F32" s="291" t="s">
        <v>122</v>
      </c>
      <c r="G32" s="289" t="s">
        <v>123</v>
      </c>
      <c r="H32" s="427">
        <v>20</v>
      </c>
      <c r="J32" s="189"/>
    </row>
    <row r="33" spans="1:10" ht="24" customHeight="1">
      <c r="A33" s="286" t="s">
        <v>120</v>
      </c>
      <c r="B33" s="284">
        <f t="shared" si="0"/>
        <v>-29.310344827586206</v>
      </c>
      <c r="C33" s="179">
        <f>'تعدادپرسنل '!J19+'تعدادپرسنل '!I19</f>
        <v>41</v>
      </c>
      <c r="D33" s="292">
        <f>'تعدادپرسنل '!J20+'تعدادپرسنل '!I20</f>
        <v>58</v>
      </c>
      <c r="E33" s="292">
        <v>53</v>
      </c>
      <c r="F33" s="291" t="s">
        <v>122</v>
      </c>
      <c r="G33" s="293" t="s">
        <v>124</v>
      </c>
      <c r="H33" s="428"/>
      <c r="J33" s="189"/>
    </row>
    <row r="34" spans="1:10" ht="24" customHeight="1">
      <c r="A34" s="286" t="s">
        <v>120</v>
      </c>
      <c r="B34" s="284">
        <f t="shared" si="0"/>
        <v>-4.182509505703422</v>
      </c>
      <c r="C34" s="179">
        <f>'تعدادپرسنل '!N19+'تعدادپرسنل '!M19+'تعدادپرسنل '!L19+'تعدادپرسنل '!K19</f>
        <v>252</v>
      </c>
      <c r="D34" s="292">
        <f>'تعدادپرسنل '!N20+'تعدادپرسنل '!M20+'تعدادپرسنل '!L20+'تعدادپرسنل '!K20</f>
        <v>263</v>
      </c>
      <c r="E34" s="292">
        <v>262</v>
      </c>
      <c r="F34" s="291" t="s">
        <v>122</v>
      </c>
      <c r="G34" s="298" t="s">
        <v>125</v>
      </c>
      <c r="H34" s="429"/>
      <c r="J34" s="189"/>
    </row>
    <row r="35" spans="1:10" ht="24" customHeight="1">
      <c r="A35" s="286" t="s">
        <v>120</v>
      </c>
      <c r="B35" s="284">
        <f t="shared" si="0"/>
        <v>-86.97686508968027</v>
      </c>
      <c r="C35" s="292">
        <f>C36+C37</f>
        <v>501</v>
      </c>
      <c r="D35" s="292">
        <f>D36+D37</f>
        <v>3847</v>
      </c>
      <c r="E35" s="179">
        <f>E36+E37</f>
        <v>5840</v>
      </c>
      <c r="F35" s="291" t="s">
        <v>17</v>
      </c>
      <c r="G35" s="289" t="s">
        <v>126</v>
      </c>
      <c r="H35" s="427">
        <v>21</v>
      </c>
      <c r="J35" s="189"/>
    </row>
    <row r="36" spans="1:10" ht="24" customHeight="1">
      <c r="A36" s="286" t="s">
        <v>120</v>
      </c>
      <c r="B36" s="284">
        <f t="shared" si="0"/>
        <v>-86.86708860759494</v>
      </c>
      <c r="C36" s="179">
        <f>'بهره برداري'!K19</f>
        <v>332</v>
      </c>
      <c r="D36" s="179">
        <f>'بهره برداري'!L19</f>
        <v>2528</v>
      </c>
      <c r="E36" s="179">
        <v>3661</v>
      </c>
      <c r="F36" s="291" t="s">
        <v>17</v>
      </c>
      <c r="G36" s="293" t="s">
        <v>95</v>
      </c>
      <c r="H36" s="428"/>
      <c r="J36" s="189"/>
    </row>
    <row r="37" spans="1:10" ht="24" customHeight="1">
      <c r="A37" s="286" t="s">
        <v>120</v>
      </c>
      <c r="B37" s="284">
        <f t="shared" si="0"/>
        <v>-87.18726307808946</v>
      </c>
      <c r="C37" s="179">
        <f>'بهره برداري'!F19</f>
        <v>169</v>
      </c>
      <c r="D37" s="179">
        <f>'بهره برداري'!G19</f>
        <v>1319</v>
      </c>
      <c r="E37" s="179">
        <v>2179</v>
      </c>
      <c r="F37" s="291" t="s">
        <v>17</v>
      </c>
      <c r="G37" s="298" t="s">
        <v>96</v>
      </c>
      <c r="H37" s="429"/>
      <c r="J37" s="189"/>
    </row>
    <row r="38" spans="1:10" ht="24" customHeight="1">
      <c r="A38" s="286" t="s">
        <v>120</v>
      </c>
      <c r="B38" s="284">
        <f t="shared" si="0"/>
        <v>-87.04110022846028</v>
      </c>
      <c r="C38" s="284">
        <f>C39+C40</f>
        <v>343.74</v>
      </c>
      <c r="D38" s="284">
        <f>D39+D40</f>
        <v>2652.54</v>
      </c>
      <c r="E38" s="292">
        <f>E39+E40</f>
        <v>3589.3</v>
      </c>
      <c r="F38" s="294" t="s">
        <v>97</v>
      </c>
      <c r="G38" s="289" t="s">
        <v>154</v>
      </c>
      <c r="H38" s="427">
        <v>22</v>
      </c>
      <c r="J38" s="189"/>
    </row>
    <row r="39" spans="1:10" ht="24" customHeight="1">
      <c r="A39" s="286" t="s">
        <v>120</v>
      </c>
      <c r="B39" s="284">
        <f t="shared" si="0"/>
        <v>-86.82260014331584</v>
      </c>
      <c r="C39" s="286">
        <f>'بهره برداري'!K39</f>
        <v>240.9</v>
      </c>
      <c r="D39" s="284">
        <f>'بهره برداري'!L39</f>
        <v>1828.1299999999997</v>
      </c>
      <c r="E39" s="296">
        <v>2408</v>
      </c>
      <c r="F39" s="294" t="s">
        <v>97</v>
      </c>
      <c r="G39" s="293" t="s">
        <v>95</v>
      </c>
      <c r="H39" s="428"/>
      <c r="J39" s="189"/>
    </row>
    <row r="40" spans="1:10" ht="24" customHeight="1">
      <c r="A40" s="286" t="s">
        <v>120</v>
      </c>
      <c r="B40" s="284">
        <f t="shared" si="0"/>
        <v>-87.52562438592447</v>
      </c>
      <c r="C40" s="286">
        <f>'بهره برداري'!F39</f>
        <v>102.84</v>
      </c>
      <c r="D40" s="284">
        <f>'بهره برداري'!G39</f>
        <v>824.4100000000002</v>
      </c>
      <c r="E40" s="296">
        <v>1181.3</v>
      </c>
      <c r="F40" s="294" t="s">
        <v>97</v>
      </c>
      <c r="G40" s="293" t="s">
        <v>96</v>
      </c>
      <c r="H40" s="428"/>
      <c r="J40" s="189"/>
    </row>
    <row r="41" spans="1:10" ht="24" customHeight="1">
      <c r="A41" s="286" t="s">
        <v>120</v>
      </c>
      <c r="B41" s="284">
        <f t="shared" si="0"/>
        <v>-87.23072827219936</v>
      </c>
      <c r="C41" s="284">
        <f>C38*1000/C24</f>
        <v>0.12767459377570511</v>
      </c>
      <c r="D41" s="284">
        <f>D38*1000/D24</f>
        <v>0.9998580694131376</v>
      </c>
      <c r="E41" s="284">
        <f>E38*1000/E24</f>
        <v>0.7507073502517347</v>
      </c>
      <c r="F41" s="287" t="s">
        <v>127</v>
      </c>
      <c r="G41" s="300" t="s">
        <v>128</v>
      </c>
      <c r="H41" s="429"/>
      <c r="J41" s="189"/>
    </row>
    <row r="42" spans="1:10" ht="24" customHeight="1">
      <c r="A42" s="286">
        <v>358</v>
      </c>
      <c r="B42" s="284">
        <f t="shared" si="0"/>
        <v>0</v>
      </c>
      <c r="C42" s="286">
        <v>2</v>
      </c>
      <c r="D42" s="286">
        <v>2</v>
      </c>
      <c r="E42" s="286">
        <v>356</v>
      </c>
      <c r="F42" s="287" t="s">
        <v>111</v>
      </c>
      <c r="G42" s="300" t="s">
        <v>237</v>
      </c>
      <c r="H42" s="299">
        <v>23</v>
      </c>
      <c r="J42" s="189"/>
    </row>
    <row r="43" spans="1:10" ht="24" customHeight="1">
      <c r="A43" s="286">
        <v>44</v>
      </c>
      <c r="B43" s="284" t="s">
        <v>120</v>
      </c>
      <c r="C43" s="286">
        <v>2</v>
      </c>
      <c r="D43" s="284">
        <v>0</v>
      </c>
      <c r="E43" s="286">
        <v>42</v>
      </c>
      <c r="F43" s="287" t="s">
        <v>111</v>
      </c>
      <c r="G43" s="300" t="s">
        <v>238</v>
      </c>
      <c r="H43" s="299">
        <v>24</v>
      </c>
      <c r="J43" s="189"/>
    </row>
    <row r="44" spans="1:8" ht="24" customHeight="1">
      <c r="A44" s="286">
        <v>1166</v>
      </c>
      <c r="B44" s="284">
        <f t="shared" si="0"/>
        <v>-100</v>
      </c>
      <c r="C44" s="286">
        <v>0</v>
      </c>
      <c r="D44" s="286">
        <v>1</v>
      </c>
      <c r="E44" s="286">
        <v>1166</v>
      </c>
      <c r="F44" s="287" t="s">
        <v>145</v>
      </c>
      <c r="G44" s="287" t="s">
        <v>219</v>
      </c>
      <c r="H44" s="286">
        <v>25</v>
      </c>
    </row>
    <row r="45" spans="1:8" ht="24" customHeight="1">
      <c r="A45" s="179">
        <f>'چاههای برقدار'!E18</f>
        <v>5148</v>
      </c>
      <c r="B45" s="284">
        <f t="shared" si="0"/>
        <v>-1.25</v>
      </c>
      <c r="C45" s="179">
        <f>'چاههای برقدار'!F18</f>
        <v>79</v>
      </c>
      <c r="D45" s="179">
        <f>'چاههای برقدار'!F19</f>
        <v>80</v>
      </c>
      <c r="E45" s="179">
        <v>5069</v>
      </c>
      <c r="F45" s="287" t="s">
        <v>189</v>
      </c>
      <c r="G45" s="287" t="s">
        <v>220</v>
      </c>
      <c r="H45" s="286">
        <v>26</v>
      </c>
    </row>
    <row r="46" spans="6:8" ht="18">
      <c r="F46" s="32"/>
      <c r="G46" s="434"/>
      <c r="H46" s="434"/>
    </row>
    <row r="47" spans="7:8" ht="21">
      <c r="G47" s="426"/>
      <c r="H47" s="426"/>
    </row>
    <row r="54" ht="18">
      <c r="F54" s="32"/>
    </row>
    <row r="55" ht="18">
      <c r="F55" s="32"/>
    </row>
    <row r="60" ht="18">
      <c r="E60" s="32"/>
    </row>
    <row r="62" spans="5:6" ht="27" customHeight="1">
      <c r="E62" s="32"/>
      <c r="F62" s="32"/>
    </row>
  </sheetData>
  <sheetProtection/>
  <mergeCells count="11">
    <mergeCell ref="E2:F2"/>
    <mergeCell ref="A1:H1"/>
    <mergeCell ref="H18:H23"/>
    <mergeCell ref="H32:H34"/>
    <mergeCell ref="G46:H46"/>
    <mergeCell ref="G47:H47"/>
    <mergeCell ref="H38:H41"/>
    <mergeCell ref="H35:H37"/>
    <mergeCell ref="E5:F5"/>
    <mergeCell ref="E4:F4"/>
    <mergeCell ref="E3:F3"/>
  </mergeCells>
  <printOptions horizontalCentered="1"/>
  <pageMargins left="0.18" right="0.31" top="0.22" bottom="0.21" header="0.17" footer="0.18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75" zoomScaleNormal="75" zoomScalePageLayoutView="0" workbookViewId="0" topLeftCell="A1">
      <pane ySplit="3" topLeftCell="A4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1" max="1" width="14.57421875" style="13" bestFit="1" customWidth="1"/>
    <col min="2" max="4" width="14.57421875" style="13" customWidth="1"/>
    <col min="5" max="5" width="12.8515625" style="14" bestFit="1" customWidth="1"/>
    <col min="6" max="6" width="14.8515625" style="14" bestFit="1" customWidth="1"/>
    <col min="7" max="7" width="13.8515625" style="14" bestFit="1" customWidth="1"/>
    <col min="8" max="8" width="10.421875" style="7" bestFit="1" customWidth="1"/>
    <col min="9" max="9" width="19.421875" style="7" bestFit="1" customWidth="1"/>
    <col min="10" max="10" width="9.140625" style="7" bestFit="1" customWidth="1"/>
    <col min="11" max="11" width="2.8515625" style="7" customWidth="1"/>
    <col min="12" max="12" width="15.7109375" style="27" customWidth="1"/>
    <col min="13" max="13" width="14.8515625" style="27" customWidth="1"/>
    <col min="14" max="14" width="19.421875" style="7" customWidth="1"/>
    <col min="15" max="15" width="18.57421875" style="7" bestFit="1" customWidth="1"/>
    <col min="16" max="16384" width="9.140625" style="7" customWidth="1"/>
  </cols>
  <sheetData>
    <row r="1" spans="1:10" ht="29.25" thickBot="1">
      <c r="A1" s="485" t="s">
        <v>279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24">
      <c r="A2" s="494" t="s">
        <v>39</v>
      </c>
      <c r="B2" s="495"/>
      <c r="C2" s="495"/>
      <c r="D2" s="495"/>
      <c r="E2" s="496"/>
      <c r="F2" s="496"/>
      <c r="G2" s="496"/>
      <c r="H2" s="374" t="s">
        <v>40</v>
      </c>
      <c r="I2" s="374" t="s">
        <v>41</v>
      </c>
      <c r="J2" s="486" t="s">
        <v>42</v>
      </c>
    </row>
    <row r="3" spans="1:10" ht="24">
      <c r="A3" s="226" t="s">
        <v>43</v>
      </c>
      <c r="B3" s="415" t="s">
        <v>313</v>
      </c>
      <c r="C3" s="415" t="s">
        <v>312</v>
      </c>
      <c r="D3" s="415" t="s">
        <v>289</v>
      </c>
      <c r="E3" s="183" t="s">
        <v>19</v>
      </c>
      <c r="F3" s="183" t="s">
        <v>18</v>
      </c>
      <c r="G3" s="183" t="s">
        <v>44</v>
      </c>
      <c r="H3" s="375"/>
      <c r="I3" s="375"/>
      <c r="J3" s="487"/>
    </row>
    <row r="4" spans="1:15" ht="30" customHeight="1">
      <c r="A4" s="227">
        <f>SUM(B4:G4)</f>
        <v>66450887</v>
      </c>
      <c r="B4" s="416">
        <v>11238671</v>
      </c>
      <c r="C4" s="416">
        <v>12788724</v>
      </c>
      <c r="D4" s="416">
        <v>13388475</v>
      </c>
      <c r="E4" s="325">
        <v>11211608</v>
      </c>
      <c r="F4" s="325">
        <v>9397348</v>
      </c>
      <c r="G4" s="325">
        <v>8426061</v>
      </c>
      <c r="H4" s="325" t="s">
        <v>4</v>
      </c>
      <c r="I4" s="325" t="s">
        <v>45</v>
      </c>
      <c r="J4" s="356">
        <v>1</v>
      </c>
      <c r="K4" s="8"/>
      <c r="L4" s="9"/>
      <c r="M4" s="9"/>
      <c r="N4" s="28"/>
      <c r="O4" s="10"/>
    </row>
    <row r="5" spans="1:15" ht="30" customHeight="1">
      <c r="A5" s="227">
        <f aca="true" t="shared" si="0" ref="A5:A49">SUM(B5:G5)</f>
        <v>100899480</v>
      </c>
      <c r="B5" s="416">
        <v>16688546</v>
      </c>
      <c r="C5" s="416">
        <v>19080319</v>
      </c>
      <c r="D5" s="416">
        <v>20452458</v>
      </c>
      <c r="E5" s="325">
        <v>17480059</v>
      </c>
      <c r="F5" s="325">
        <v>14410060</v>
      </c>
      <c r="G5" s="325">
        <v>12788038</v>
      </c>
      <c r="H5" s="325" t="s">
        <v>4</v>
      </c>
      <c r="I5" s="325" t="s">
        <v>46</v>
      </c>
      <c r="J5" s="356">
        <v>2</v>
      </c>
      <c r="K5" s="8"/>
      <c r="L5" s="9"/>
      <c r="M5" s="9"/>
      <c r="N5" s="28"/>
      <c r="O5" s="10"/>
    </row>
    <row r="6" spans="1:15" ht="30" customHeight="1">
      <c r="A6" s="227">
        <f t="shared" si="0"/>
        <v>11577176</v>
      </c>
      <c r="B6" s="416">
        <v>2067073</v>
      </c>
      <c r="C6" s="416">
        <v>1848679</v>
      </c>
      <c r="D6" s="416">
        <v>2162072</v>
      </c>
      <c r="E6" s="325">
        <v>2226694</v>
      </c>
      <c r="F6" s="325">
        <v>2137566</v>
      </c>
      <c r="G6" s="325">
        <v>1135092</v>
      </c>
      <c r="H6" s="325" t="s">
        <v>4</v>
      </c>
      <c r="I6" s="325" t="s">
        <v>47</v>
      </c>
      <c r="J6" s="356">
        <v>3</v>
      </c>
      <c r="K6" s="8"/>
      <c r="L6" s="9"/>
      <c r="M6" s="9"/>
      <c r="N6" s="28"/>
      <c r="O6" s="10"/>
    </row>
    <row r="7" spans="1:15" ht="30" customHeight="1">
      <c r="A7" s="227">
        <f t="shared" si="0"/>
        <v>68180090</v>
      </c>
      <c r="B7" s="416">
        <v>12006305</v>
      </c>
      <c r="C7" s="416">
        <v>12232750</v>
      </c>
      <c r="D7" s="416">
        <v>12188420</v>
      </c>
      <c r="E7" s="325">
        <v>11824947</v>
      </c>
      <c r="F7" s="325">
        <v>11612615</v>
      </c>
      <c r="G7" s="325">
        <v>8315053</v>
      </c>
      <c r="H7" s="325" t="s">
        <v>4</v>
      </c>
      <c r="I7" s="325" t="s">
        <v>48</v>
      </c>
      <c r="J7" s="356">
        <v>4</v>
      </c>
      <c r="K7" s="8"/>
      <c r="L7" s="9"/>
      <c r="M7" s="9"/>
      <c r="N7" s="28"/>
      <c r="O7" s="10"/>
    </row>
    <row r="8" spans="1:15" ht="30" customHeight="1">
      <c r="A8" s="227">
        <f t="shared" si="0"/>
        <v>132094815</v>
      </c>
      <c r="B8" s="416">
        <v>21595463</v>
      </c>
      <c r="C8" s="416">
        <v>24736136</v>
      </c>
      <c r="D8" s="416">
        <v>26058850</v>
      </c>
      <c r="E8" s="325">
        <v>22741061</v>
      </c>
      <c r="F8" s="325">
        <v>19498075</v>
      </c>
      <c r="G8" s="325">
        <v>17465230</v>
      </c>
      <c r="H8" s="325" t="s">
        <v>4</v>
      </c>
      <c r="I8" s="325" t="s">
        <v>49</v>
      </c>
      <c r="J8" s="356">
        <v>5</v>
      </c>
      <c r="K8" s="8"/>
      <c r="L8" s="9"/>
      <c r="M8" s="9"/>
      <c r="N8" s="28"/>
      <c r="O8" s="10"/>
    </row>
    <row r="9" spans="1:15" ht="30" customHeight="1">
      <c r="A9" s="227">
        <f t="shared" si="0"/>
        <v>70993650</v>
      </c>
      <c r="B9" s="416">
        <v>14973764</v>
      </c>
      <c r="C9" s="416">
        <v>12645236</v>
      </c>
      <c r="D9" s="416">
        <v>12322305</v>
      </c>
      <c r="E9" s="325">
        <v>11527939</v>
      </c>
      <c r="F9" s="325">
        <v>10749886</v>
      </c>
      <c r="G9" s="325">
        <v>8774520</v>
      </c>
      <c r="H9" s="325" t="s">
        <v>4</v>
      </c>
      <c r="I9" s="325" t="s">
        <v>50</v>
      </c>
      <c r="J9" s="356">
        <v>6</v>
      </c>
      <c r="K9" s="8"/>
      <c r="L9" s="9"/>
      <c r="M9" s="9"/>
      <c r="N9" s="28"/>
      <c r="O9" s="10"/>
    </row>
    <row r="10" spans="1:15" ht="30" customHeight="1">
      <c r="A10" s="227">
        <f t="shared" si="0"/>
        <v>72728931</v>
      </c>
      <c r="B10" s="416">
        <v>12018949</v>
      </c>
      <c r="C10" s="416">
        <v>14202489</v>
      </c>
      <c r="D10" s="416">
        <v>14564686</v>
      </c>
      <c r="E10" s="325">
        <v>12156055</v>
      </c>
      <c r="F10" s="325">
        <v>10144106</v>
      </c>
      <c r="G10" s="325">
        <v>9642646</v>
      </c>
      <c r="H10" s="325" t="s">
        <v>4</v>
      </c>
      <c r="I10" s="325" t="s">
        <v>51</v>
      </c>
      <c r="J10" s="356">
        <v>7</v>
      </c>
      <c r="K10" s="8"/>
      <c r="L10" s="9"/>
      <c r="M10" s="9"/>
      <c r="N10" s="28"/>
      <c r="O10" s="10"/>
    </row>
    <row r="11" spans="1:15" ht="30" customHeight="1">
      <c r="A11" s="227">
        <f t="shared" si="0"/>
        <v>73056287</v>
      </c>
      <c r="B11" s="416">
        <v>12496834</v>
      </c>
      <c r="C11" s="416">
        <v>13028512</v>
      </c>
      <c r="D11" s="416">
        <v>13028354</v>
      </c>
      <c r="E11" s="325">
        <v>12483328</v>
      </c>
      <c r="F11" s="325">
        <v>12085813</v>
      </c>
      <c r="G11" s="325">
        <v>9933446</v>
      </c>
      <c r="H11" s="325" t="s">
        <v>4</v>
      </c>
      <c r="I11" s="325" t="s">
        <v>52</v>
      </c>
      <c r="J11" s="356">
        <v>8</v>
      </c>
      <c r="K11" s="8"/>
      <c r="L11" s="9"/>
      <c r="M11" s="9"/>
      <c r="N11" s="28"/>
      <c r="O11" s="10"/>
    </row>
    <row r="12" spans="1:15" ht="30" customHeight="1">
      <c r="A12" s="227">
        <f t="shared" si="0"/>
        <v>27015894</v>
      </c>
      <c r="B12" s="416">
        <v>4400085</v>
      </c>
      <c r="C12" s="416">
        <v>4976752</v>
      </c>
      <c r="D12" s="416">
        <v>4733395</v>
      </c>
      <c r="E12" s="325">
        <v>4605241</v>
      </c>
      <c r="F12" s="325">
        <v>4576985</v>
      </c>
      <c r="G12" s="325">
        <v>3723436</v>
      </c>
      <c r="H12" s="325" t="s">
        <v>24</v>
      </c>
      <c r="I12" s="325" t="s">
        <v>53</v>
      </c>
      <c r="J12" s="356">
        <v>9</v>
      </c>
      <c r="K12" s="8"/>
      <c r="L12" s="9"/>
      <c r="M12" s="9"/>
      <c r="N12" s="28"/>
      <c r="O12" s="10"/>
    </row>
    <row r="13" spans="1:16" ht="30" customHeight="1">
      <c r="A13" s="227">
        <f t="shared" si="0"/>
        <v>15510227</v>
      </c>
      <c r="B13" s="416">
        <v>2185495</v>
      </c>
      <c r="C13" s="416">
        <v>2716937</v>
      </c>
      <c r="D13" s="416">
        <v>3082478</v>
      </c>
      <c r="E13" s="325">
        <v>2624883</v>
      </c>
      <c r="F13" s="325">
        <v>2198034</v>
      </c>
      <c r="G13" s="325">
        <v>2702400</v>
      </c>
      <c r="H13" s="325" t="s">
        <v>24</v>
      </c>
      <c r="I13" s="325" t="s">
        <v>54</v>
      </c>
      <c r="J13" s="356">
        <v>10</v>
      </c>
      <c r="K13" s="8"/>
      <c r="L13" s="9"/>
      <c r="M13" s="9"/>
      <c r="N13" s="28"/>
      <c r="O13" s="10"/>
      <c r="P13" s="11"/>
    </row>
    <row r="14" spans="1:16" ht="30" customHeight="1">
      <c r="A14" s="227">
        <f t="shared" si="0"/>
        <v>27549992</v>
      </c>
      <c r="B14" s="416">
        <v>4495016</v>
      </c>
      <c r="C14" s="416">
        <v>4780931</v>
      </c>
      <c r="D14" s="416">
        <v>4948081</v>
      </c>
      <c r="E14" s="325">
        <v>4535534</v>
      </c>
      <c r="F14" s="325">
        <v>4451669</v>
      </c>
      <c r="G14" s="325">
        <v>4338761</v>
      </c>
      <c r="H14" s="325" t="s">
        <v>24</v>
      </c>
      <c r="I14" s="325" t="s">
        <v>55</v>
      </c>
      <c r="J14" s="356">
        <v>11</v>
      </c>
      <c r="K14" s="8"/>
      <c r="L14" s="9"/>
      <c r="M14" s="9"/>
      <c r="N14" s="28"/>
      <c r="O14" s="10"/>
      <c r="P14" s="11"/>
    </row>
    <row r="15" spans="1:16" ht="30" customHeight="1">
      <c r="A15" s="227">
        <f t="shared" si="0"/>
        <v>60565910</v>
      </c>
      <c r="B15" s="416">
        <v>10010654</v>
      </c>
      <c r="C15" s="416">
        <v>11072111</v>
      </c>
      <c r="D15" s="416">
        <v>11082655</v>
      </c>
      <c r="E15" s="325">
        <v>10378654</v>
      </c>
      <c r="F15" s="325">
        <v>9885897</v>
      </c>
      <c r="G15" s="325">
        <v>8135939</v>
      </c>
      <c r="H15" s="325" t="s">
        <v>4</v>
      </c>
      <c r="I15" s="325" t="s">
        <v>5</v>
      </c>
      <c r="J15" s="356">
        <v>12</v>
      </c>
      <c r="K15" s="8"/>
      <c r="L15" s="9"/>
      <c r="M15" s="9"/>
      <c r="N15" s="28"/>
      <c r="O15" s="10"/>
      <c r="P15" s="11"/>
    </row>
    <row r="16" spans="1:16" ht="30" customHeight="1">
      <c r="A16" s="227">
        <f t="shared" si="0"/>
        <v>69552352</v>
      </c>
      <c r="B16" s="416">
        <v>12649451</v>
      </c>
      <c r="C16" s="416">
        <v>13403267</v>
      </c>
      <c r="D16" s="416">
        <v>12572651</v>
      </c>
      <c r="E16" s="325">
        <v>11774791</v>
      </c>
      <c r="F16" s="325">
        <v>10788847</v>
      </c>
      <c r="G16" s="325">
        <v>8363345</v>
      </c>
      <c r="H16" s="325" t="s">
        <v>23</v>
      </c>
      <c r="I16" s="325" t="s">
        <v>56</v>
      </c>
      <c r="J16" s="356">
        <v>13</v>
      </c>
      <c r="K16" s="8"/>
      <c r="L16" s="9"/>
      <c r="M16" s="9"/>
      <c r="N16" s="28"/>
      <c r="O16" s="10"/>
      <c r="P16" s="11"/>
    </row>
    <row r="17" spans="1:16" ht="30" customHeight="1">
      <c r="A17" s="227">
        <f t="shared" si="0"/>
        <v>52800873</v>
      </c>
      <c r="B17" s="416">
        <v>8980188</v>
      </c>
      <c r="C17" s="416">
        <v>10320338</v>
      </c>
      <c r="D17" s="416">
        <v>10781252</v>
      </c>
      <c r="E17" s="325">
        <v>9832608</v>
      </c>
      <c r="F17" s="325">
        <v>8051864</v>
      </c>
      <c r="G17" s="325">
        <v>4834623</v>
      </c>
      <c r="H17" s="325" t="s">
        <v>23</v>
      </c>
      <c r="I17" s="325" t="s">
        <v>57</v>
      </c>
      <c r="J17" s="356">
        <v>14</v>
      </c>
      <c r="K17" s="8"/>
      <c r="L17" s="9"/>
      <c r="M17" s="9"/>
      <c r="N17" s="28"/>
      <c r="O17" s="10"/>
      <c r="P17" s="11"/>
    </row>
    <row r="18" spans="1:16" ht="30" customHeight="1">
      <c r="A18" s="227">
        <f t="shared" si="0"/>
        <v>52203866</v>
      </c>
      <c r="B18" s="416">
        <v>8248631</v>
      </c>
      <c r="C18" s="416">
        <v>9528532</v>
      </c>
      <c r="D18" s="416">
        <v>9380309</v>
      </c>
      <c r="E18" s="325">
        <v>8534430</v>
      </c>
      <c r="F18" s="325">
        <v>8292765</v>
      </c>
      <c r="G18" s="325">
        <v>8219199</v>
      </c>
      <c r="H18" s="325" t="s">
        <v>23</v>
      </c>
      <c r="I18" s="325" t="s">
        <v>58</v>
      </c>
      <c r="J18" s="356">
        <v>15</v>
      </c>
      <c r="K18" s="8"/>
      <c r="L18" s="9"/>
      <c r="M18" s="9"/>
      <c r="N18" s="28"/>
      <c r="O18" s="10"/>
      <c r="P18" s="11"/>
    </row>
    <row r="19" spans="1:16" ht="30" customHeight="1">
      <c r="A19" s="227">
        <f t="shared" si="0"/>
        <v>7006565</v>
      </c>
      <c r="B19" s="416">
        <v>0</v>
      </c>
      <c r="C19" s="416">
        <v>0</v>
      </c>
      <c r="D19" s="416">
        <v>1791182</v>
      </c>
      <c r="E19" s="325">
        <v>1952716</v>
      </c>
      <c r="F19" s="325">
        <v>1952752</v>
      </c>
      <c r="G19" s="325">
        <v>1309915</v>
      </c>
      <c r="H19" s="325" t="s">
        <v>24</v>
      </c>
      <c r="I19" s="325" t="s">
        <v>155</v>
      </c>
      <c r="J19" s="356">
        <v>16</v>
      </c>
      <c r="K19" s="8"/>
      <c r="L19" s="9"/>
      <c r="M19" s="9"/>
      <c r="N19" s="28"/>
      <c r="O19" s="10"/>
      <c r="P19" s="11"/>
    </row>
    <row r="20" spans="1:16" ht="30" customHeight="1">
      <c r="A20" s="227">
        <f t="shared" si="0"/>
        <v>158835434</v>
      </c>
      <c r="B20" s="416">
        <v>27443762</v>
      </c>
      <c r="C20" s="416">
        <v>30311918</v>
      </c>
      <c r="D20" s="416">
        <v>31300308</v>
      </c>
      <c r="E20" s="325">
        <v>27029787</v>
      </c>
      <c r="F20" s="325">
        <v>22721832</v>
      </c>
      <c r="G20" s="325">
        <v>20027827</v>
      </c>
      <c r="H20" s="325" t="s">
        <v>21</v>
      </c>
      <c r="I20" s="325" t="s">
        <v>59</v>
      </c>
      <c r="J20" s="356">
        <v>17</v>
      </c>
      <c r="K20" s="8"/>
      <c r="L20" s="9"/>
      <c r="M20" s="9"/>
      <c r="N20" s="28"/>
      <c r="O20" s="10"/>
      <c r="P20" s="11"/>
    </row>
    <row r="21" spans="1:16" ht="30" customHeight="1">
      <c r="A21" s="227">
        <f t="shared" si="0"/>
        <v>148619842</v>
      </c>
      <c r="B21" s="416">
        <v>25092217</v>
      </c>
      <c r="C21" s="416">
        <v>28745533</v>
      </c>
      <c r="D21" s="416">
        <v>29803552</v>
      </c>
      <c r="E21" s="325">
        <v>26946666</v>
      </c>
      <c r="F21" s="325">
        <v>21667102</v>
      </c>
      <c r="G21" s="325">
        <v>16364772</v>
      </c>
      <c r="H21" s="325" t="s">
        <v>21</v>
      </c>
      <c r="I21" s="325" t="s">
        <v>60</v>
      </c>
      <c r="J21" s="356">
        <v>18</v>
      </c>
      <c r="K21" s="8"/>
      <c r="L21" s="9"/>
      <c r="M21" s="9"/>
      <c r="N21" s="28"/>
      <c r="O21" s="10"/>
      <c r="P21" s="11"/>
    </row>
    <row r="22" spans="1:16" ht="30" customHeight="1">
      <c r="A22" s="227">
        <f t="shared" si="0"/>
        <v>107563287</v>
      </c>
      <c r="B22" s="416">
        <v>17787829</v>
      </c>
      <c r="C22" s="416">
        <v>19406583</v>
      </c>
      <c r="D22" s="416">
        <v>17624349</v>
      </c>
      <c r="E22" s="325">
        <v>20013433</v>
      </c>
      <c r="F22" s="325">
        <v>20346143</v>
      </c>
      <c r="G22" s="325">
        <v>12384950</v>
      </c>
      <c r="H22" s="325" t="s">
        <v>21</v>
      </c>
      <c r="I22" s="325" t="s">
        <v>61</v>
      </c>
      <c r="J22" s="356">
        <v>19</v>
      </c>
      <c r="K22" s="8"/>
      <c r="L22" s="9"/>
      <c r="M22" s="9"/>
      <c r="N22" s="28"/>
      <c r="O22" s="10"/>
      <c r="P22" s="11"/>
    </row>
    <row r="23" spans="1:16" ht="30" customHeight="1">
      <c r="A23" s="227">
        <f t="shared" si="0"/>
        <v>82555786</v>
      </c>
      <c r="B23" s="416">
        <v>13803600</v>
      </c>
      <c r="C23" s="416">
        <v>14808407</v>
      </c>
      <c r="D23" s="416">
        <v>14466197</v>
      </c>
      <c r="E23" s="325">
        <v>14934873</v>
      </c>
      <c r="F23" s="325">
        <v>14501372</v>
      </c>
      <c r="G23" s="325">
        <v>10041337</v>
      </c>
      <c r="H23" s="325" t="s">
        <v>21</v>
      </c>
      <c r="I23" s="325" t="s">
        <v>62</v>
      </c>
      <c r="J23" s="356">
        <v>20</v>
      </c>
      <c r="K23" s="8"/>
      <c r="L23" s="9"/>
      <c r="M23" s="9"/>
      <c r="N23" s="28"/>
      <c r="O23" s="10"/>
      <c r="P23" s="11"/>
    </row>
    <row r="24" spans="1:16" ht="30" customHeight="1">
      <c r="A24" s="227">
        <f t="shared" si="0"/>
        <v>165172531</v>
      </c>
      <c r="B24" s="416">
        <v>30318016</v>
      </c>
      <c r="C24" s="416">
        <v>28127611</v>
      </c>
      <c r="D24" s="416">
        <v>26964164</v>
      </c>
      <c r="E24" s="325">
        <v>29387430</v>
      </c>
      <c r="F24" s="325">
        <v>28438053</v>
      </c>
      <c r="G24" s="325">
        <v>21937257</v>
      </c>
      <c r="H24" s="325" t="s">
        <v>21</v>
      </c>
      <c r="I24" s="325" t="s">
        <v>63</v>
      </c>
      <c r="J24" s="356">
        <v>21</v>
      </c>
      <c r="K24" s="8"/>
      <c r="L24" s="9"/>
      <c r="M24" s="9"/>
      <c r="N24" s="28"/>
      <c r="O24" s="10"/>
      <c r="P24" s="11"/>
    </row>
    <row r="25" spans="1:16" ht="30" customHeight="1">
      <c r="A25" s="227">
        <f t="shared" si="0"/>
        <v>56106585</v>
      </c>
      <c r="B25" s="416">
        <v>10604192</v>
      </c>
      <c r="C25" s="416">
        <v>9746233</v>
      </c>
      <c r="D25" s="416">
        <v>9975521</v>
      </c>
      <c r="E25" s="325">
        <v>8953962</v>
      </c>
      <c r="F25" s="325">
        <v>8483661</v>
      </c>
      <c r="G25" s="325">
        <v>8343016</v>
      </c>
      <c r="H25" s="325" t="s">
        <v>21</v>
      </c>
      <c r="I25" s="325" t="s">
        <v>64</v>
      </c>
      <c r="J25" s="356">
        <v>22</v>
      </c>
      <c r="K25" s="8"/>
      <c r="L25" s="9"/>
      <c r="M25" s="9"/>
      <c r="N25" s="28"/>
      <c r="O25" s="10"/>
      <c r="P25" s="11"/>
    </row>
    <row r="26" spans="1:16" ht="30" customHeight="1">
      <c r="A26" s="227">
        <f t="shared" si="0"/>
        <v>68134402</v>
      </c>
      <c r="B26" s="416">
        <v>11737440</v>
      </c>
      <c r="C26" s="416">
        <v>12303077</v>
      </c>
      <c r="D26" s="416">
        <v>12244053</v>
      </c>
      <c r="E26" s="325">
        <v>12060737</v>
      </c>
      <c r="F26" s="325">
        <v>11490491</v>
      </c>
      <c r="G26" s="325">
        <v>8298604</v>
      </c>
      <c r="H26" s="325" t="s">
        <v>21</v>
      </c>
      <c r="I26" s="325" t="s">
        <v>16</v>
      </c>
      <c r="J26" s="356">
        <v>23</v>
      </c>
      <c r="K26" s="8"/>
      <c r="L26" s="9"/>
      <c r="M26" s="9"/>
      <c r="N26" s="28"/>
      <c r="O26" s="10"/>
      <c r="P26" s="11"/>
    </row>
    <row r="27" spans="1:16" ht="30" customHeight="1">
      <c r="A27" s="227">
        <f t="shared" si="0"/>
        <v>48644518</v>
      </c>
      <c r="B27" s="416">
        <v>8347473</v>
      </c>
      <c r="C27" s="416">
        <v>8873849</v>
      </c>
      <c r="D27" s="416">
        <v>9070835</v>
      </c>
      <c r="E27" s="325">
        <v>7926531</v>
      </c>
      <c r="F27" s="325">
        <v>7564506</v>
      </c>
      <c r="G27" s="325">
        <v>6861324</v>
      </c>
      <c r="H27" s="325" t="s">
        <v>22</v>
      </c>
      <c r="I27" s="325" t="s">
        <v>65</v>
      </c>
      <c r="J27" s="356">
        <v>24</v>
      </c>
      <c r="K27" s="8"/>
      <c r="L27" s="9"/>
      <c r="M27" s="9"/>
      <c r="N27" s="28"/>
      <c r="O27" s="10"/>
      <c r="P27" s="11"/>
    </row>
    <row r="28" spans="1:15" ht="30" customHeight="1">
      <c r="A28" s="227">
        <f t="shared" si="0"/>
        <v>87122075</v>
      </c>
      <c r="B28" s="416">
        <v>14545999</v>
      </c>
      <c r="C28" s="416">
        <v>16083696</v>
      </c>
      <c r="D28" s="416">
        <v>16199166</v>
      </c>
      <c r="E28" s="325">
        <v>15678855</v>
      </c>
      <c r="F28" s="325">
        <v>14190643</v>
      </c>
      <c r="G28" s="325">
        <v>10423716</v>
      </c>
      <c r="H28" s="325" t="s">
        <v>22</v>
      </c>
      <c r="I28" s="325" t="s">
        <v>66</v>
      </c>
      <c r="J28" s="356">
        <v>25</v>
      </c>
      <c r="K28" s="8"/>
      <c r="L28" s="9"/>
      <c r="M28" s="9"/>
      <c r="N28" s="28"/>
      <c r="O28" s="10"/>
    </row>
    <row r="29" spans="1:15" ht="30" customHeight="1">
      <c r="A29" s="227">
        <f t="shared" si="0"/>
        <v>84376269</v>
      </c>
      <c r="B29" s="416">
        <v>15165823</v>
      </c>
      <c r="C29" s="416">
        <v>15341311</v>
      </c>
      <c r="D29" s="416">
        <v>15358557</v>
      </c>
      <c r="E29" s="325">
        <v>14690444</v>
      </c>
      <c r="F29" s="325">
        <v>13243148</v>
      </c>
      <c r="G29" s="325">
        <v>10576986</v>
      </c>
      <c r="H29" s="325" t="s">
        <v>22</v>
      </c>
      <c r="I29" s="325" t="s">
        <v>26</v>
      </c>
      <c r="J29" s="356">
        <v>26</v>
      </c>
      <c r="K29" s="8"/>
      <c r="L29" s="9"/>
      <c r="M29" s="9"/>
      <c r="N29" s="28"/>
      <c r="O29" s="10"/>
    </row>
    <row r="30" spans="1:15" ht="30" customHeight="1">
      <c r="A30" s="227">
        <f t="shared" si="0"/>
        <v>100443630</v>
      </c>
      <c r="B30" s="416">
        <v>15518054</v>
      </c>
      <c r="C30" s="416">
        <v>16645383</v>
      </c>
      <c r="D30" s="416">
        <v>19566156</v>
      </c>
      <c r="E30" s="325">
        <v>18032004</v>
      </c>
      <c r="F30" s="325">
        <v>16488790</v>
      </c>
      <c r="G30" s="325">
        <v>14193243</v>
      </c>
      <c r="H30" s="325" t="s">
        <v>22</v>
      </c>
      <c r="I30" s="325" t="s">
        <v>12</v>
      </c>
      <c r="J30" s="356">
        <v>27</v>
      </c>
      <c r="K30" s="8"/>
      <c r="L30" s="9"/>
      <c r="M30" s="9"/>
      <c r="N30" s="28"/>
      <c r="O30" s="10"/>
    </row>
    <row r="31" spans="1:15" ht="30" customHeight="1">
      <c r="A31" s="227">
        <f t="shared" si="0"/>
        <v>116167268</v>
      </c>
      <c r="B31" s="416">
        <v>18915756</v>
      </c>
      <c r="C31" s="416">
        <v>23560503</v>
      </c>
      <c r="D31" s="416">
        <v>23444830</v>
      </c>
      <c r="E31" s="325">
        <v>21553216</v>
      </c>
      <c r="F31" s="325">
        <v>18391098</v>
      </c>
      <c r="G31" s="325">
        <v>10301865</v>
      </c>
      <c r="H31" s="325" t="s">
        <v>23</v>
      </c>
      <c r="I31" s="325" t="s">
        <v>67</v>
      </c>
      <c r="J31" s="356">
        <v>28</v>
      </c>
      <c r="K31" s="8"/>
      <c r="L31" s="9"/>
      <c r="M31" s="9"/>
      <c r="N31" s="28"/>
      <c r="O31" s="10"/>
    </row>
    <row r="32" spans="1:15" ht="30" customHeight="1">
      <c r="A32" s="227">
        <f t="shared" si="0"/>
        <v>55410347</v>
      </c>
      <c r="B32" s="416">
        <v>10111291</v>
      </c>
      <c r="C32" s="416">
        <v>9689109</v>
      </c>
      <c r="D32" s="416">
        <v>9484116</v>
      </c>
      <c r="E32" s="325">
        <v>9511448</v>
      </c>
      <c r="F32" s="325">
        <v>9496985</v>
      </c>
      <c r="G32" s="325">
        <v>7117398</v>
      </c>
      <c r="H32" s="325" t="s">
        <v>24</v>
      </c>
      <c r="I32" s="325" t="s">
        <v>68</v>
      </c>
      <c r="J32" s="356">
        <v>29</v>
      </c>
      <c r="K32" s="8"/>
      <c r="L32" s="9"/>
      <c r="M32" s="9"/>
      <c r="N32" s="28"/>
      <c r="O32" s="10"/>
    </row>
    <row r="33" spans="1:15" ht="30" customHeight="1">
      <c r="A33" s="227">
        <f t="shared" si="0"/>
        <v>57338069</v>
      </c>
      <c r="B33" s="416">
        <v>10037580</v>
      </c>
      <c r="C33" s="416">
        <v>10136495</v>
      </c>
      <c r="D33" s="416">
        <v>10208591</v>
      </c>
      <c r="E33" s="325">
        <v>9592985</v>
      </c>
      <c r="F33" s="325">
        <v>9359526</v>
      </c>
      <c r="G33" s="325">
        <v>8002892</v>
      </c>
      <c r="H33" s="325" t="s">
        <v>21</v>
      </c>
      <c r="I33" s="325" t="s">
        <v>69</v>
      </c>
      <c r="J33" s="356">
        <v>30</v>
      </c>
      <c r="K33" s="8"/>
      <c r="L33" s="9"/>
      <c r="M33" s="9"/>
      <c r="N33" s="28"/>
      <c r="O33" s="10"/>
    </row>
    <row r="34" spans="1:15" ht="30" customHeight="1">
      <c r="A34" s="227">
        <f t="shared" si="0"/>
        <v>49557327</v>
      </c>
      <c r="B34" s="417">
        <v>7843255</v>
      </c>
      <c r="C34" s="417">
        <v>8984256</v>
      </c>
      <c r="D34" s="417">
        <v>8844305</v>
      </c>
      <c r="E34" s="326">
        <v>9089895</v>
      </c>
      <c r="F34" s="326">
        <v>9141880</v>
      </c>
      <c r="G34" s="326">
        <v>5653736</v>
      </c>
      <c r="H34" s="325" t="s">
        <v>22</v>
      </c>
      <c r="I34" s="325" t="s">
        <v>70</v>
      </c>
      <c r="J34" s="356">
        <v>31</v>
      </c>
      <c r="K34" s="8"/>
      <c r="L34" s="9"/>
      <c r="M34" s="9"/>
      <c r="N34" s="28"/>
      <c r="O34" s="10"/>
    </row>
    <row r="35" spans="1:15" ht="30" customHeight="1">
      <c r="A35" s="227">
        <f t="shared" si="0"/>
        <v>51045551</v>
      </c>
      <c r="B35" s="417">
        <v>9283032</v>
      </c>
      <c r="C35" s="417">
        <v>10075843</v>
      </c>
      <c r="D35" s="417">
        <v>10988241</v>
      </c>
      <c r="E35" s="327">
        <v>9106830</v>
      </c>
      <c r="F35" s="327">
        <v>6169099</v>
      </c>
      <c r="G35" s="327">
        <v>5422506</v>
      </c>
      <c r="H35" s="328" t="s">
        <v>21</v>
      </c>
      <c r="I35" s="328" t="s">
        <v>71</v>
      </c>
      <c r="J35" s="356">
        <v>32</v>
      </c>
      <c r="K35" s="8"/>
      <c r="L35" s="9"/>
      <c r="M35" s="9"/>
      <c r="N35" s="28"/>
      <c r="O35" s="10"/>
    </row>
    <row r="36" spans="1:15" ht="30" customHeight="1">
      <c r="A36" s="227">
        <f t="shared" si="0"/>
        <v>47025938</v>
      </c>
      <c r="B36" s="417">
        <v>7686010</v>
      </c>
      <c r="C36" s="417">
        <v>8594265</v>
      </c>
      <c r="D36" s="417">
        <v>9251989</v>
      </c>
      <c r="E36" s="329">
        <v>8350211</v>
      </c>
      <c r="F36" s="329">
        <v>7532379</v>
      </c>
      <c r="G36" s="329">
        <v>5611084</v>
      </c>
      <c r="H36" s="325" t="s">
        <v>4</v>
      </c>
      <c r="I36" s="325" t="s">
        <v>72</v>
      </c>
      <c r="J36" s="356">
        <v>33</v>
      </c>
      <c r="K36" s="8"/>
      <c r="L36" s="9"/>
      <c r="M36" s="9"/>
      <c r="N36" s="28"/>
      <c r="O36" s="10"/>
    </row>
    <row r="37" spans="1:15" ht="30" customHeight="1">
      <c r="A37" s="227">
        <f t="shared" si="0"/>
        <v>38969673</v>
      </c>
      <c r="B37" s="417">
        <v>6831385</v>
      </c>
      <c r="C37" s="417">
        <v>6802508</v>
      </c>
      <c r="D37" s="417">
        <v>6853919</v>
      </c>
      <c r="E37" s="329">
        <v>6201075</v>
      </c>
      <c r="F37" s="329">
        <v>6363028</v>
      </c>
      <c r="G37" s="329">
        <v>5917758</v>
      </c>
      <c r="H37" s="325" t="s">
        <v>21</v>
      </c>
      <c r="I37" s="325" t="s">
        <v>73</v>
      </c>
      <c r="J37" s="356">
        <v>34</v>
      </c>
      <c r="K37" s="8"/>
      <c r="L37" s="9"/>
      <c r="M37" s="9"/>
      <c r="N37" s="28"/>
      <c r="O37" s="10"/>
    </row>
    <row r="38" spans="1:15" ht="30" customHeight="1">
      <c r="A38" s="227">
        <f t="shared" si="0"/>
        <v>25542375</v>
      </c>
      <c r="B38" s="417">
        <v>4583002</v>
      </c>
      <c r="C38" s="417">
        <v>4671076</v>
      </c>
      <c r="D38" s="417">
        <v>4445007</v>
      </c>
      <c r="E38" s="329">
        <v>4549202</v>
      </c>
      <c r="F38" s="329">
        <v>4410714</v>
      </c>
      <c r="G38" s="329">
        <v>2883374</v>
      </c>
      <c r="H38" s="325" t="s">
        <v>4</v>
      </c>
      <c r="I38" s="325" t="s">
        <v>104</v>
      </c>
      <c r="J38" s="356">
        <v>35</v>
      </c>
      <c r="K38" s="8"/>
      <c r="L38" s="9"/>
      <c r="M38" s="9"/>
      <c r="N38" s="28"/>
      <c r="O38" s="10"/>
    </row>
    <row r="39" spans="1:15" ht="30" customHeight="1">
      <c r="A39" s="227">
        <f t="shared" si="0"/>
        <v>20973573</v>
      </c>
      <c r="B39" s="417">
        <v>3499776</v>
      </c>
      <c r="C39" s="417">
        <v>4050000</v>
      </c>
      <c r="D39" s="417">
        <v>3792876</v>
      </c>
      <c r="E39" s="329">
        <v>3381480</v>
      </c>
      <c r="F39" s="329">
        <v>2862000</v>
      </c>
      <c r="G39" s="329">
        <v>3387441</v>
      </c>
      <c r="H39" s="325" t="s">
        <v>4</v>
      </c>
      <c r="I39" s="330" t="s">
        <v>143</v>
      </c>
      <c r="J39" s="356">
        <v>36</v>
      </c>
      <c r="K39" s="8"/>
      <c r="L39" s="9"/>
      <c r="M39" s="9"/>
      <c r="N39" s="28"/>
      <c r="O39" s="10"/>
    </row>
    <row r="40" spans="1:15" ht="30" customHeight="1">
      <c r="A40" s="227">
        <f t="shared" si="0"/>
        <v>53768251</v>
      </c>
      <c r="B40" s="417">
        <v>10028295</v>
      </c>
      <c r="C40" s="417">
        <v>9120014</v>
      </c>
      <c r="D40" s="417">
        <v>8690943</v>
      </c>
      <c r="E40" s="329">
        <v>10057807</v>
      </c>
      <c r="F40" s="329">
        <v>10166833</v>
      </c>
      <c r="G40" s="329">
        <v>5704359</v>
      </c>
      <c r="H40" s="325" t="s">
        <v>22</v>
      </c>
      <c r="I40" s="330" t="s">
        <v>178</v>
      </c>
      <c r="J40" s="356">
        <v>37</v>
      </c>
      <c r="K40" s="8"/>
      <c r="L40" s="9"/>
      <c r="M40" s="9"/>
      <c r="N40" s="28"/>
      <c r="O40" s="10"/>
    </row>
    <row r="41" spans="1:15" ht="30" customHeight="1">
      <c r="A41" s="227">
        <f t="shared" si="0"/>
        <v>17705479</v>
      </c>
      <c r="B41" s="417">
        <v>2650061</v>
      </c>
      <c r="C41" s="417">
        <v>3263749</v>
      </c>
      <c r="D41" s="417">
        <v>3072909</v>
      </c>
      <c r="E41" s="329">
        <v>3231550</v>
      </c>
      <c r="F41" s="329">
        <v>3333970</v>
      </c>
      <c r="G41" s="329">
        <v>2153240</v>
      </c>
      <c r="H41" s="325" t="s">
        <v>21</v>
      </c>
      <c r="I41" s="330" t="s">
        <v>204</v>
      </c>
      <c r="J41" s="356">
        <v>38</v>
      </c>
      <c r="K41" s="8"/>
      <c r="L41" s="9"/>
      <c r="M41" s="9"/>
      <c r="N41" s="28"/>
      <c r="O41" s="10"/>
    </row>
    <row r="42" spans="1:15" ht="30" customHeight="1">
      <c r="A42" s="227">
        <f t="shared" si="0"/>
        <v>25696085</v>
      </c>
      <c r="B42" s="417">
        <v>6176943</v>
      </c>
      <c r="C42" s="417">
        <v>4150942</v>
      </c>
      <c r="D42" s="417">
        <v>4769162</v>
      </c>
      <c r="E42" s="329">
        <v>3954491</v>
      </c>
      <c r="F42" s="329">
        <v>3566332</v>
      </c>
      <c r="G42" s="329">
        <v>3078215</v>
      </c>
      <c r="H42" s="325" t="s">
        <v>4</v>
      </c>
      <c r="I42" s="330" t="s">
        <v>205</v>
      </c>
      <c r="J42" s="356">
        <v>39</v>
      </c>
      <c r="K42" s="8"/>
      <c r="L42" s="9"/>
      <c r="M42" s="9"/>
      <c r="N42" s="28"/>
      <c r="O42" s="10"/>
    </row>
    <row r="43" spans="1:15" ht="30" customHeight="1">
      <c r="A43" s="227">
        <f t="shared" si="0"/>
        <v>26193336</v>
      </c>
      <c r="B43" s="417">
        <v>3369013</v>
      </c>
      <c r="C43" s="417">
        <v>4990814</v>
      </c>
      <c r="D43" s="417">
        <v>5374289</v>
      </c>
      <c r="E43" s="329">
        <v>4398851</v>
      </c>
      <c r="F43" s="329">
        <v>4034100</v>
      </c>
      <c r="G43" s="329">
        <v>4026269</v>
      </c>
      <c r="H43" s="325" t="s">
        <v>21</v>
      </c>
      <c r="I43" s="330" t="s">
        <v>184</v>
      </c>
      <c r="J43" s="356">
        <v>40</v>
      </c>
      <c r="K43" s="8"/>
      <c r="L43" s="9"/>
      <c r="M43" s="9"/>
      <c r="N43" s="28"/>
      <c r="O43" s="10"/>
    </row>
    <row r="44" spans="1:15" ht="30" customHeight="1">
      <c r="A44" s="227">
        <f t="shared" si="0"/>
        <v>21231661</v>
      </c>
      <c r="B44" s="417">
        <v>3743784</v>
      </c>
      <c r="C44" s="417">
        <v>3923320</v>
      </c>
      <c r="D44" s="417">
        <v>3888249</v>
      </c>
      <c r="E44" s="329">
        <v>3573908</v>
      </c>
      <c r="F44" s="329">
        <v>3273791</v>
      </c>
      <c r="G44" s="329">
        <v>2828609</v>
      </c>
      <c r="H44" s="325" t="s">
        <v>23</v>
      </c>
      <c r="I44" s="330" t="s">
        <v>211</v>
      </c>
      <c r="J44" s="356">
        <v>41</v>
      </c>
      <c r="K44" s="8"/>
      <c r="L44" s="9"/>
      <c r="M44" s="9"/>
      <c r="N44" s="28"/>
      <c r="O44" s="10"/>
    </row>
    <row r="45" spans="1:15" ht="30" customHeight="1">
      <c r="A45" s="227">
        <f t="shared" si="0"/>
        <v>27811491</v>
      </c>
      <c r="B45" s="417">
        <v>6245738</v>
      </c>
      <c r="C45" s="417">
        <v>6092195</v>
      </c>
      <c r="D45" s="417">
        <v>3779551</v>
      </c>
      <c r="E45" s="329">
        <v>4068722</v>
      </c>
      <c r="F45" s="329">
        <v>4170502</v>
      </c>
      <c r="G45" s="329">
        <v>3454783</v>
      </c>
      <c r="H45" s="325" t="s">
        <v>22</v>
      </c>
      <c r="I45" s="330" t="s">
        <v>255</v>
      </c>
      <c r="J45" s="356">
        <v>42</v>
      </c>
      <c r="K45" s="8"/>
      <c r="L45" s="9"/>
      <c r="M45" s="9"/>
      <c r="N45" s="28"/>
      <c r="O45" s="10"/>
    </row>
    <row r="46" spans="1:15" ht="30" customHeight="1">
      <c r="A46" s="227">
        <f t="shared" si="0"/>
        <v>35374382</v>
      </c>
      <c r="B46" s="417">
        <v>7117427</v>
      </c>
      <c r="C46" s="417">
        <v>8187830</v>
      </c>
      <c r="D46" s="417">
        <v>7726503</v>
      </c>
      <c r="E46" s="329">
        <v>6662787</v>
      </c>
      <c r="F46" s="329">
        <v>5679835</v>
      </c>
      <c r="G46" s="329">
        <v>0</v>
      </c>
      <c r="H46" s="325" t="s">
        <v>21</v>
      </c>
      <c r="I46" s="330" t="s">
        <v>280</v>
      </c>
      <c r="J46" s="356">
        <v>43</v>
      </c>
      <c r="K46" s="8"/>
      <c r="L46" s="9"/>
      <c r="M46" s="9"/>
      <c r="N46" s="28"/>
      <c r="O46" s="10"/>
    </row>
    <row r="47" spans="1:15" ht="30" customHeight="1">
      <c r="A47" s="419">
        <f t="shared" si="0"/>
        <v>6741086</v>
      </c>
      <c r="B47" s="417">
        <v>2560209</v>
      </c>
      <c r="C47" s="417">
        <v>2393883</v>
      </c>
      <c r="D47" s="417">
        <v>1786994</v>
      </c>
      <c r="E47" s="329">
        <v>0</v>
      </c>
      <c r="F47" s="329">
        <v>0</v>
      </c>
      <c r="G47" s="329">
        <v>0</v>
      </c>
      <c r="H47" s="420" t="s">
        <v>24</v>
      </c>
      <c r="I47" s="330" t="s">
        <v>291</v>
      </c>
      <c r="J47" s="421">
        <v>44</v>
      </c>
      <c r="K47" s="8"/>
      <c r="L47" s="9"/>
      <c r="M47" s="9"/>
      <c r="N47" s="28"/>
      <c r="O47" s="10"/>
    </row>
    <row r="48" spans="1:15" ht="30" customHeight="1" thickBot="1">
      <c r="A48" s="228">
        <f aca="true" t="shared" si="1" ref="A48:G48">SUM(A4:A47)</f>
        <v>2692313246</v>
      </c>
      <c r="B48" s="425">
        <f t="shared" si="1"/>
        <v>465102087</v>
      </c>
      <c r="C48" s="425">
        <f t="shared" si="1"/>
        <v>496442116</v>
      </c>
      <c r="D48" s="229">
        <f t="shared" si="1"/>
        <v>501512955</v>
      </c>
      <c r="E48" s="229">
        <f t="shared" si="1"/>
        <v>468829728</v>
      </c>
      <c r="F48" s="229">
        <f t="shared" si="1"/>
        <v>427322095</v>
      </c>
      <c r="G48" s="229">
        <f t="shared" si="1"/>
        <v>333104265</v>
      </c>
      <c r="H48" s="491" t="s">
        <v>74</v>
      </c>
      <c r="I48" s="492"/>
      <c r="J48" s="493"/>
      <c r="K48" s="8"/>
      <c r="L48" s="9"/>
      <c r="M48" s="9"/>
      <c r="N48" s="28"/>
      <c r="O48" s="10"/>
    </row>
    <row r="49" spans="1:13" ht="30" customHeight="1" thickBot="1">
      <c r="A49" s="230">
        <f t="shared" si="0"/>
        <v>2652916530</v>
      </c>
      <c r="B49" s="418">
        <v>470521190</v>
      </c>
      <c r="C49" s="418">
        <v>491949711</v>
      </c>
      <c r="D49" s="418">
        <v>500614130</v>
      </c>
      <c r="E49" s="231">
        <v>445710214</v>
      </c>
      <c r="F49" s="231">
        <v>421563444</v>
      </c>
      <c r="G49" s="231">
        <v>322557841</v>
      </c>
      <c r="H49" s="489" t="s">
        <v>311</v>
      </c>
      <c r="I49" s="489"/>
      <c r="J49" s="490"/>
      <c r="L49" s="9"/>
      <c r="M49" s="9"/>
    </row>
    <row r="50" spans="1:10" ht="26.25">
      <c r="A50" s="488"/>
      <c r="B50" s="488"/>
      <c r="C50" s="488"/>
      <c r="D50" s="488"/>
      <c r="E50" s="488"/>
      <c r="F50" s="488"/>
      <c r="G50" s="488"/>
      <c r="H50" s="488"/>
      <c r="I50" s="488"/>
      <c r="J50" s="488"/>
    </row>
    <row r="51" spans="1:7" ht="24">
      <c r="A51" s="12"/>
      <c r="B51" s="12"/>
      <c r="C51" s="12"/>
      <c r="D51" s="12"/>
      <c r="F51" s="12"/>
      <c r="G51" s="12"/>
    </row>
    <row r="52" spans="1:7" ht="24">
      <c r="A52" s="40"/>
      <c r="B52" s="40"/>
      <c r="C52" s="40"/>
      <c r="D52" s="40"/>
      <c r="E52" s="40"/>
      <c r="F52" s="40"/>
      <c r="G52" s="40"/>
    </row>
    <row r="55" spans="1:4" ht="24">
      <c r="A55" s="12"/>
      <c r="B55" s="12"/>
      <c r="C55" s="12"/>
      <c r="D55" s="12"/>
    </row>
  </sheetData>
  <sheetProtection/>
  <autoFilter ref="A3:P49"/>
  <mergeCells count="6">
    <mergeCell ref="A1:J1"/>
    <mergeCell ref="J2:J3"/>
    <mergeCell ref="A50:J50"/>
    <mergeCell ref="H49:J49"/>
    <mergeCell ref="H48:J48"/>
    <mergeCell ref="A2:G2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0">
      <selection activeCell="E33" sqref="E33:E34"/>
    </sheetView>
  </sheetViews>
  <sheetFormatPr defaultColWidth="9.140625" defaultRowHeight="12.75"/>
  <cols>
    <col min="2" max="3" width="13.8515625" style="0" customWidth="1"/>
    <col min="4" max="4" width="23.57421875" style="0" customWidth="1"/>
  </cols>
  <sheetData>
    <row r="2" spans="1:4" ht="28.5">
      <c r="A2" s="497" t="s">
        <v>248</v>
      </c>
      <c r="B2" s="497"/>
      <c r="C2" s="497"/>
      <c r="D2" s="497"/>
    </row>
    <row r="3" spans="1:4" s="120" customFormat="1" ht="45" customHeight="1">
      <c r="A3" s="360" t="s">
        <v>249</v>
      </c>
      <c r="B3" s="360" t="s">
        <v>253</v>
      </c>
      <c r="C3" s="360" t="s">
        <v>254</v>
      </c>
      <c r="D3" s="360" t="s">
        <v>252</v>
      </c>
    </row>
    <row r="4" spans="1:4" ht="21">
      <c r="A4" s="361">
        <f>B4+C4</f>
        <v>53</v>
      </c>
      <c r="B4" s="361">
        <v>9</v>
      </c>
      <c r="C4" s="361">
        <v>44</v>
      </c>
      <c r="D4" s="361" t="s">
        <v>250</v>
      </c>
    </row>
    <row r="5" spans="1:4" ht="21">
      <c r="A5" s="361">
        <f aca="true" t="shared" si="0" ref="A5:A17">B5+C5</f>
        <v>31</v>
      </c>
      <c r="B5" s="361">
        <v>0</v>
      </c>
      <c r="C5" s="361">
        <v>31</v>
      </c>
      <c r="D5" s="361" t="s">
        <v>251</v>
      </c>
    </row>
    <row r="6" spans="1:4" ht="21">
      <c r="A6" s="361">
        <f t="shared" si="0"/>
        <v>10</v>
      </c>
      <c r="B6" s="361">
        <v>0</v>
      </c>
      <c r="C6" s="361">
        <v>10</v>
      </c>
      <c r="D6" s="361" t="s">
        <v>5</v>
      </c>
    </row>
    <row r="7" spans="1:4" ht="21">
      <c r="A7" s="361">
        <f t="shared" si="0"/>
        <v>97</v>
      </c>
      <c r="B7" s="361">
        <v>40</v>
      </c>
      <c r="C7" s="361">
        <v>57</v>
      </c>
      <c r="D7" s="361" t="s">
        <v>14</v>
      </c>
    </row>
    <row r="8" spans="1:4" ht="21">
      <c r="A8" s="361">
        <f t="shared" si="0"/>
        <v>38</v>
      </c>
      <c r="B8" s="361">
        <v>4</v>
      </c>
      <c r="C8" s="361">
        <v>34</v>
      </c>
      <c r="D8" s="361" t="s">
        <v>15</v>
      </c>
    </row>
    <row r="9" spans="1:4" ht="21">
      <c r="A9" s="361">
        <f t="shared" si="0"/>
        <v>8</v>
      </c>
      <c r="B9" s="361">
        <v>0</v>
      </c>
      <c r="C9" s="361">
        <v>8</v>
      </c>
      <c r="D9" s="361" t="s">
        <v>16</v>
      </c>
    </row>
    <row r="10" spans="1:4" ht="21">
      <c r="A10" s="361">
        <f t="shared" si="0"/>
        <v>21</v>
      </c>
      <c r="B10" s="361">
        <v>3</v>
      </c>
      <c r="C10" s="361">
        <v>18</v>
      </c>
      <c r="D10" s="361" t="s">
        <v>11</v>
      </c>
    </row>
    <row r="11" spans="1:4" ht="21">
      <c r="A11" s="361">
        <f t="shared" si="0"/>
        <v>15</v>
      </c>
      <c r="B11" s="361">
        <v>0</v>
      </c>
      <c r="C11" s="361">
        <v>15</v>
      </c>
      <c r="D11" s="361" t="s">
        <v>12</v>
      </c>
    </row>
    <row r="12" spans="1:4" ht="21">
      <c r="A12" s="361">
        <f t="shared" si="0"/>
        <v>21</v>
      </c>
      <c r="B12" s="361">
        <v>2</v>
      </c>
      <c r="C12" s="361">
        <v>19</v>
      </c>
      <c r="D12" s="361" t="s">
        <v>26</v>
      </c>
    </row>
    <row r="13" spans="1:4" ht="21">
      <c r="A13" s="361">
        <f t="shared" si="0"/>
        <v>31</v>
      </c>
      <c r="B13" s="361">
        <v>10</v>
      </c>
      <c r="C13" s="361">
        <v>21</v>
      </c>
      <c r="D13" s="361" t="s">
        <v>9</v>
      </c>
    </row>
    <row r="14" spans="1:4" ht="21">
      <c r="A14" s="361">
        <f t="shared" si="0"/>
        <v>8</v>
      </c>
      <c r="B14" s="361">
        <v>0</v>
      </c>
      <c r="C14" s="361">
        <v>8</v>
      </c>
      <c r="D14" s="361" t="s">
        <v>10</v>
      </c>
    </row>
    <row r="15" spans="1:4" ht="21">
      <c r="A15" s="361">
        <f t="shared" si="0"/>
        <v>8</v>
      </c>
      <c r="B15" s="361">
        <v>0</v>
      </c>
      <c r="C15" s="361">
        <v>8</v>
      </c>
      <c r="D15" s="361" t="s">
        <v>6</v>
      </c>
    </row>
    <row r="16" spans="1:4" ht="21">
      <c r="A16" s="361">
        <f t="shared" si="0"/>
        <v>6</v>
      </c>
      <c r="B16" s="361">
        <v>0</v>
      </c>
      <c r="C16" s="361">
        <v>6</v>
      </c>
      <c r="D16" s="361" t="s">
        <v>7</v>
      </c>
    </row>
    <row r="17" spans="1:4" ht="21">
      <c r="A17" s="361">
        <f t="shared" si="0"/>
        <v>13</v>
      </c>
      <c r="B17" s="361">
        <v>2</v>
      </c>
      <c r="C17" s="361">
        <v>11</v>
      </c>
      <c r="D17" s="361" t="s">
        <v>103</v>
      </c>
    </row>
    <row r="18" spans="1:4" ht="21">
      <c r="A18" s="379">
        <f>SUM(A4:A17)</f>
        <v>360</v>
      </c>
      <c r="B18" s="379">
        <f>SUM(B4:B17)</f>
        <v>70</v>
      </c>
      <c r="C18" s="379">
        <f>SUM(C4:C17)</f>
        <v>290</v>
      </c>
      <c r="D18" s="379" t="s">
        <v>25</v>
      </c>
    </row>
    <row r="19" spans="1:4" ht="20.25" customHeight="1">
      <c r="A19" s="361">
        <f>B19+C19</f>
        <v>356</v>
      </c>
      <c r="B19" s="361">
        <v>70</v>
      </c>
      <c r="C19" s="361">
        <v>286</v>
      </c>
      <c r="D19" s="361" t="s">
        <v>239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8">
      <selection activeCell="E33" sqref="E33:E34"/>
    </sheetView>
  </sheetViews>
  <sheetFormatPr defaultColWidth="9.140625" defaultRowHeight="12.75"/>
  <cols>
    <col min="1" max="15" width="6.57421875" style="51" bestFit="1" customWidth="1"/>
    <col min="16" max="16384" width="9.140625" style="51" customWidth="1"/>
  </cols>
  <sheetData>
    <row r="1" spans="1:16" ht="19.5">
      <c r="A1" s="503" t="s">
        <v>167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20.25" thickBot="1">
      <c r="A2" s="504" t="s">
        <v>296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1:16" s="63" customFormat="1" ht="20.25" thickBot="1">
      <c r="A3" s="498" t="s">
        <v>168</v>
      </c>
      <c r="B3" s="499"/>
      <c r="C3" s="499"/>
      <c r="D3" s="499"/>
      <c r="E3" s="500"/>
      <c r="F3" s="498" t="s">
        <v>169</v>
      </c>
      <c r="G3" s="499"/>
      <c r="H3" s="499"/>
      <c r="I3" s="499"/>
      <c r="J3" s="500"/>
      <c r="K3" s="498" t="s">
        <v>170</v>
      </c>
      <c r="L3" s="499"/>
      <c r="M3" s="499"/>
      <c r="N3" s="499"/>
      <c r="O3" s="500"/>
      <c r="P3" s="501" t="s">
        <v>171</v>
      </c>
    </row>
    <row r="4" spans="1:16" s="63" customFormat="1" ht="20.25" thickBot="1">
      <c r="A4" s="52" t="s">
        <v>281</v>
      </c>
      <c r="B4" s="114" t="s">
        <v>213</v>
      </c>
      <c r="C4" s="64" t="s">
        <v>190</v>
      </c>
      <c r="D4" s="64" t="s">
        <v>166</v>
      </c>
      <c r="E4" s="53" t="s">
        <v>152</v>
      </c>
      <c r="F4" s="52" t="s">
        <v>281</v>
      </c>
      <c r="G4" s="114" t="s">
        <v>239</v>
      </c>
      <c r="H4" s="64" t="s">
        <v>213</v>
      </c>
      <c r="I4" s="64" t="s">
        <v>190</v>
      </c>
      <c r="J4" s="53" t="s">
        <v>166</v>
      </c>
      <c r="K4" s="52" t="s">
        <v>281</v>
      </c>
      <c r="L4" s="114" t="s">
        <v>239</v>
      </c>
      <c r="M4" s="64" t="s">
        <v>213</v>
      </c>
      <c r="N4" s="64" t="s">
        <v>190</v>
      </c>
      <c r="O4" s="53" t="s">
        <v>166</v>
      </c>
      <c r="P4" s="502"/>
    </row>
    <row r="5" spans="1:16" s="63" customFormat="1" ht="19.5">
      <c r="A5" s="262">
        <f>F5+K5</f>
        <v>84</v>
      </c>
      <c r="B5" s="263">
        <f>G5+L5</f>
        <v>526</v>
      </c>
      <c r="C5" s="264">
        <f aca="true" t="shared" si="0" ref="C5:E18">H5+M5</f>
        <v>677</v>
      </c>
      <c r="D5" s="264">
        <f t="shared" si="0"/>
        <v>727</v>
      </c>
      <c r="E5" s="265">
        <f t="shared" si="0"/>
        <v>656</v>
      </c>
      <c r="F5" s="262">
        <v>32</v>
      </c>
      <c r="G5" s="266">
        <v>183</v>
      </c>
      <c r="H5" s="65">
        <v>236</v>
      </c>
      <c r="I5" s="65">
        <v>331</v>
      </c>
      <c r="J5" s="267">
        <v>304</v>
      </c>
      <c r="K5" s="268">
        <v>52</v>
      </c>
      <c r="L5" s="266">
        <v>343</v>
      </c>
      <c r="M5" s="65">
        <v>441</v>
      </c>
      <c r="N5" s="65">
        <v>396</v>
      </c>
      <c r="O5" s="267">
        <v>352</v>
      </c>
      <c r="P5" s="66" t="s">
        <v>172</v>
      </c>
    </row>
    <row r="6" spans="1:16" s="63" customFormat="1" ht="19.5">
      <c r="A6" s="269">
        <f aca="true" t="shared" si="1" ref="A6:B18">F6+K6</f>
        <v>59</v>
      </c>
      <c r="B6" s="270">
        <f t="shared" si="1"/>
        <v>555</v>
      </c>
      <c r="C6" s="67">
        <f t="shared" si="0"/>
        <v>481</v>
      </c>
      <c r="D6" s="67">
        <f t="shared" si="0"/>
        <v>479</v>
      </c>
      <c r="E6" s="271">
        <f t="shared" si="0"/>
        <v>579</v>
      </c>
      <c r="F6" s="269">
        <v>23</v>
      </c>
      <c r="G6" s="270">
        <v>204</v>
      </c>
      <c r="H6" s="67">
        <v>178</v>
      </c>
      <c r="I6" s="67">
        <v>231</v>
      </c>
      <c r="J6" s="271">
        <v>318</v>
      </c>
      <c r="K6" s="269">
        <v>36</v>
      </c>
      <c r="L6" s="270">
        <v>351</v>
      </c>
      <c r="M6" s="67">
        <v>303</v>
      </c>
      <c r="N6" s="67">
        <v>248</v>
      </c>
      <c r="O6" s="271">
        <v>261</v>
      </c>
      <c r="P6" s="68" t="s">
        <v>150</v>
      </c>
    </row>
    <row r="7" spans="1:16" s="63" customFormat="1" ht="19.5">
      <c r="A7" s="269">
        <f t="shared" si="1"/>
        <v>29</v>
      </c>
      <c r="B7" s="270">
        <f t="shared" si="1"/>
        <v>175</v>
      </c>
      <c r="C7" s="67">
        <f t="shared" si="0"/>
        <v>168</v>
      </c>
      <c r="D7" s="67">
        <f t="shared" si="0"/>
        <v>248</v>
      </c>
      <c r="E7" s="271">
        <f t="shared" si="0"/>
        <v>360</v>
      </c>
      <c r="F7" s="269">
        <v>9</v>
      </c>
      <c r="G7" s="270">
        <v>33</v>
      </c>
      <c r="H7" s="67">
        <v>41</v>
      </c>
      <c r="I7" s="67">
        <v>88</v>
      </c>
      <c r="J7" s="271">
        <v>137</v>
      </c>
      <c r="K7" s="269">
        <v>20</v>
      </c>
      <c r="L7" s="270">
        <v>142</v>
      </c>
      <c r="M7" s="67">
        <v>127</v>
      </c>
      <c r="N7" s="67">
        <v>160</v>
      </c>
      <c r="O7" s="271">
        <v>223</v>
      </c>
      <c r="P7" s="68" t="s">
        <v>148</v>
      </c>
    </row>
    <row r="8" spans="1:16" s="63" customFormat="1" ht="19.5">
      <c r="A8" s="269">
        <f t="shared" si="1"/>
        <v>62</v>
      </c>
      <c r="B8" s="270">
        <f t="shared" si="1"/>
        <v>506</v>
      </c>
      <c r="C8" s="67">
        <f t="shared" si="0"/>
        <v>518</v>
      </c>
      <c r="D8" s="67">
        <f t="shared" si="0"/>
        <v>668</v>
      </c>
      <c r="E8" s="271">
        <f t="shared" si="0"/>
        <v>620</v>
      </c>
      <c r="F8" s="269">
        <v>22</v>
      </c>
      <c r="G8" s="270">
        <v>137</v>
      </c>
      <c r="H8" s="67">
        <v>251</v>
      </c>
      <c r="I8" s="67">
        <v>421</v>
      </c>
      <c r="J8" s="271">
        <v>329</v>
      </c>
      <c r="K8" s="269">
        <v>40</v>
      </c>
      <c r="L8" s="270">
        <v>369</v>
      </c>
      <c r="M8" s="67">
        <v>267</v>
      </c>
      <c r="N8" s="67">
        <v>247</v>
      </c>
      <c r="O8" s="271">
        <v>291</v>
      </c>
      <c r="P8" s="68" t="s">
        <v>14</v>
      </c>
    </row>
    <row r="9" spans="1:16" s="63" customFormat="1" ht="19.5">
      <c r="A9" s="269">
        <f t="shared" si="1"/>
        <v>40</v>
      </c>
      <c r="B9" s="270">
        <f t="shared" si="1"/>
        <v>261</v>
      </c>
      <c r="C9" s="67">
        <f t="shared" si="0"/>
        <v>416</v>
      </c>
      <c r="D9" s="67">
        <f t="shared" si="0"/>
        <v>268</v>
      </c>
      <c r="E9" s="271">
        <f t="shared" si="0"/>
        <v>281</v>
      </c>
      <c r="F9" s="269">
        <v>13</v>
      </c>
      <c r="G9" s="270">
        <v>83</v>
      </c>
      <c r="H9" s="67">
        <v>161</v>
      </c>
      <c r="I9" s="67">
        <v>156</v>
      </c>
      <c r="J9" s="271">
        <v>149</v>
      </c>
      <c r="K9" s="269">
        <v>27</v>
      </c>
      <c r="L9" s="270">
        <v>178</v>
      </c>
      <c r="M9" s="67">
        <v>255</v>
      </c>
      <c r="N9" s="67">
        <v>112</v>
      </c>
      <c r="O9" s="271">
        <v>132</v>
      </c>
      <c r="P9" s="68" t="s">
        <v>15</v>
      </c>
    </row>
    <row r="10" spans="1:16" s="63" customFormat="1" ht="19.5">
      <c r="A10" s="269">
        <f t="shared" si="1"/>
        <v>9</v>
      </c>
      <c r="B10" s="270">
        <f t="shared" si="1"/>
        <v>86</v>
      </c>
      <c r="C10" s="67">
        <f t="shared" si="0"/>
        <v>91</v>
      </c>
      <c r="D10" s="67">
        <f t="shared" si="0"/>
        <v>92</v>
      </c>
      <c r="E10" s="271">
        <f t="shared" si="0"/>
        <v>128</v>
      </c>
      <c r="F10" s="269">
        <v>3</v>
      </c>
      <c r="G10" s="270">
        <v>44</v>
      </c>
      <c r="H10" s="67">
        <v>26</v>
      </c>
      <c r="I10" s="67">
        <v>56</v>
      </c>
      <c r="J10" s="271">
        <v>79</v>
      </c>
      <c r="K10" s="269">
        <v>6</v>
      </c>
      <c r="L10" s="270">
        <v>42</v>
      </c>
      <c r="M10" s="67">
        <v>65</v>
      </c>
      <c r="N10" s="67">
        <v>36</v>
      </c>
      <c r="O10" s="271">
        <v>49</v>
      </c>
      <c r="P10" s="68" t="s">
        <v>16</v>
      </c>
    </row>
    <row r="11" spans="1:16" s="63" customFormat="1" ht="19.5">
      <c r="A11" s="269">
        <f t="shared" si="1"/>
        <v>36</v>
      </c>
      <c r="B11" s="270">
        <f t="shared" si="1"/>
        <v>301</v>
      </c>
      <c r="C11" s="67">
        <f t="shared" si="0"/>
        <v>366</v>
      </c>
      <c r="D11" s="67">
        <f t="shared" si="0"/>
        <v>525</v>
      </c>
      <c r="E11" s="271">
        <f t="shared" si="0"/>
        <v>564</v>
      </c>
      <c r="F11" s="269">
        <v>5</v>
      </c>
      <c r="G11" s="270">
        <v>83</v>
      </c>
      <c r="H11" s="67">
        <v>97</v>
      </c>
      <c r="I11" s="67">
        <v>144</v>
      </c>
      <c r="J11" s="271">
        <v>213</v>
      </c>
      <c r="K11" s="269">
        <v>31</v>
      </c>
      <c r="L11" s="270">
        <v>218</v>
      </c>
      <c r="M11" s="67">
        <v>269</v>
      </c>
      <c r="N11" s="67">
        <v>381</v>
      </c>
      <c r="O11" s="271">
        <v>351</v>
      </c>
      <c r="P11" s="68" t="s">
        <v>11</v>
      </c>
    </row>
    <row r="12" spans="1:16" s="63" customFormat="1" ht="19.5">
      <c r="A12" s="269">
        <f t="shared" si="1"/>
        <v>20</v>
      </c>
      <c r="B12" s="270">
        <f t="shared" si="1"/>
        <v>208</v>
      </c>
      <c r="C12" s="67">
        <f t="shared" si="0"/>
        <v>160</v>
      </c>
      <c r="D12" s="67">
        <f t="shared" si="0"/>
        <v>191</v>
      </c>
      <c r="E12" s="271">
        <f t="shared" si="0"/>
        <v>215</v>
      </c>
      <c r="F12" s="269">
        <v>9</v>
      </c>
      <c r="G12" s="270">
        <v>86</v>
      </c>
      <c r="H12" s="67">
        <v>76</v>
      </c>
      <c r="I12" s="67">
        <v>95</v>
      </c>
      <c r="J12" s="271">
        <v>121</v>
      </c>
      <c r="K12" s="269">
        <v>11</v>
      </c>
      <c r="L12" s="270">
        <v>122</v>
      </c>
      <c r="M12" s="67">
        <v>84</v>
      </c>
      <c r="N12" s="67">
        <v>96</v>
      </c>
      <c r="O12" s="271">
        <v>94</v>
      </c>
      <c r="P12" s="68" t="s">
        <v>13</v>
      </c>
    </row>
    <row r="13" spans="1:16" s="63" customFormat="1" ht="19.5">
      <c r="A13" s="269">
        <f t="shared" si="1"/>
        <v>21</v>
      </c>
      <c r="B13" s="270">
        <f t="shared" si="1"/>
        <v>181</v>
      </c>
      <c r="C13" s="67">
        <f t="shared" si="0"/>
        <v>161</v>
      </c>
      <c r="D13" s="67">
        <f t="shared" si="0"/>
        <v>156</v>
      </c>
      <c r="E13" s="271">
        <f t="shared" si="0"/>
        <v>179</v>
      </c>
      <c r="F13" s="269">
        <v>2</v>
      </c>
      <c r="G13" s="270">
        <v>69</v>
      </c>
      <c r="H13" s="67">
        <v>48</v>
      </c>
      <c r="I13" s="67">
        <v>75</v>
      </c>
      <c r="J13" s="271">
        <v>74</v>
      </c>
      <c r="K13" s="269">
        <v>19</v>
      </c>
      <c r="L13" s="270">
        <v>112</v>
      </c>
      <c r="M13" s="67">
        <v>113</v>
      </c>
      <c r="N13" s="67">
        <v>81</v>
      </c>
      <c r="O13" s="271">
        <v>105</v>
      </c>
      <c r="P13" s="68" t="s">
        <v>12</v>
      </c>
    </row>
    <row r="14" spans="1:16" s="63" customFormat="1" ht="19.5">
      <c r="A14" s="269">
        <f t="shared" si="1"/>
        <v>62</v>
      </c>
      <c r="B14" s="270">
        <f t="shared" si="1"/>
        <v>499</v>
      </c>
      <c r="C14" s="67">
        <f t="shared" si="0"/>
        <v>488</v>
      </c>
      <c r="D14" s="67">
        <f t="shared" si="0"/>
        <v>463</v>
      </c>
      <c r="E14" s="271">
        <f t="shared" si="0"/>
        <v>557</v>
      </c>
      <c r="F14" s="269">
        <v>11</v>
      </c>
      <c r="G14" s="270">
        <v>185</v>
      </c>
      <c r="H14" s="67">
        <v>134</v>
      </c>
      <c r="I14" s="67">
        <v>203</v>
      </c>
      <c r="J14" s="271">
        <v>241</v>
      </c>
      <c r="K14" s="269">
        <v>51</v>
      </c>
      <c r="L14" s="270">
        <v>314</v>
      </c>
      <c r="M14" s="67">
        <v>354</v>
      </c>
      <c r="N14" s="67">
        <v>260</v>
      </c>
      <c r="O14" s="271">
        <v>316</v>
      </c>
      <c r="P14" s="68" t="s">
        <v>9</v>
      </c>
    </row>
    <row r="15" spans="1:16" s="63" customFormat="1" ht="19.5">
      <c r="A15" s="269">
        <f t="shared" si="1"/>
        <v>15</v>
      </c>
      <c r="B15" s="270">
        <f t="shared" si="1"/>
        <v>189</v>
      </c>
      <c r="C15" s="67">
        <f t="shared" si="0"/>
        <v>331</v>
      </c>
      <c r="D15" s="67">
        <f t="shared" si="0"/>
        <v>170</v>
      </c>
      <c r="E15" s="271">
        <f t="shared" si="0"/>
        <v>301</v>
      </c>
      <c r="F15" s="269">
        <v>4</v>
      </c>
      <c r="G15" s="270">
        <v>89</v>
      </c>
      <c r="H15" s="67">
        <v>69</v>
      </c>
      <c r="I15" s="67">
        <v>98</v>
      </c>
      <c r="J15" s="271">
        <v>209</v>
      </c>
      <c r="K15" s="269">
        <v>11</v>
      </c>
      <c r="L15" s="270">
        <v>100</v>
      </c>
      <c r="M15" s="67">
        <v>262</v>
      </c>
      <c r="N15" s="67">
        <v>72</v>
      </c>
      <c r="O15" s="271">
        <v>92</v>
      </c>
      <c r="P15" s="68" t="s">
        <v>10</v>
      </c>
    </row>
    <row r="16" spans="1:16" s="63" customFormat="1" ht="19.5">
      <c r="A16" s="269">
        <f t="shared" si="1"/>
        <v>15</v>
      </c>
      <c r="B16" s="270">
        <f t="shared" si="1"/>
        <v>90</v>
      </c>
      <c r="C16" s="67">
        <f t="shared" si="0"/>
        <v>34</v>
      </c>
      <c r="D16" s="67">
        <f t="shared" si="0"/>
        <v>113</v>
      </c>
      <c r="E16" s="271">
        <f t="shared" si="0"/>
        <v>143</v>
      </c>
      <c r="F16" s="269">
        <v>9</v>
      </c>
      <c r="G16" s="270">
        <v>32</v>
      </c>
      <c r="H16" s="67">
        <v>13</v>
      </c>
      <c r="I16" s="67">
        <v>49</v>
      </c>
      <c r="J16" s="271">
        <v>62</v>
      </c>
      <c r="K16" s="269">
        <v>6</v>
      </c>
      <c r="L16" s="270">
        <v>58</v>
      </c>
      <c r="M16" s="67">
        <v>21</v>
      </c>
      <c r="N16" s="67">
        <v>64</v>
      </c>
      <c r="O16" s="271">
        <v>81</v>
      </c>
      <c r="P16" s="68" t="s">
        <v>6</v>
      </c>
    </row>
    <row r="17" spans="1:16" s="63" customFormat="1" ht="19.5">
      <c r="A17" s="269">
        <f t="shared" si="1"/>
        <v>21</v>
      </c>
      <c r="B17" s="270">
        <f t="shared" si="1"/>
        <v>161</v>
      </c>
      <c r="C17" s="67">
        <f t="shared" si="0"/>
        <v>211</v>
      </c>
      <c r="D17" s="67">
        <f t="shared" si="0"/>
        <v>123</v>
      </c>
      <c r="E17" s="271">
        <f t="shared" si="0"/>
        <v>215</v>
      </c>
      <c r="F17" s="269">
        <v>8</v>
      </c>
      <c r="G17" s="270">
        <v>46</v>
      </c>
      <c r="H17" s="67">
        <v>54</v>
      </c>
      <c r="I17" s="67">
        <v>51</v>
      </c>
      <c r="J17" s="271">
        <v>89</v>
      </c>
      <c r="K17" s="269">
        <v>13</v>
      </c>
      <c r="L17" s="270">
        <v>115</v>
      </c>
      <c r="M17" s="67">
        <v>157</v>
      </c>
      <c r="N17" s="67">
        <v>72</v>
      </c>
      <c r="O17" s="271">
        <v>126</v>
      </c>
      <c r="P17" s="68" t="s">
        <v>8</v>
      </c>
    </row>
    <row r="18" spans="1:16" s="63" customFormat="1" ht="19.5">
      <c r="A18" s="269">
        <f t="shared" si="1"/>
        <v>28</v>
      </c>
      <c r="B18" s="270">
        <f t="shared" si="1"/>
        <v>109</v>
      </c>
      <c r="C18" s="67">
        <f t="shared" si="0"/>
        <v>94</v>
      </c>
      <c r="D18" s="67">
        <f t="shared" si="0"/>
        <v>121</v>
      </c>
      <c r="E18" s="271">
        <f t="shared" si="0"/>
        <v>148</v>
      </c>
      <c r="F18" s="269">
        <v>19</v>
      </c>
      <c r="G18" s="270">
        <v>45</v>
      </c>
      <c r="H18" s="67">
        <v>45</v>
      </c>
      <c r="I18" s="67">
        <v>61</v>
      </c>
      <c r="J18" s="271">
        <v>73</v>
      </c>
      <c r="K18" s="269">
        <v>9</v>
      </c>
      <c r="L18" s="270">
        <v>64</v>
      </c>
      <c r="M18" s="67">
        <v>49</v>
      </c>
      <c r="N18" s="67">
        <v>60</v>
      </c>
      <c r="O18" s="271">
        <v>75</v>
      </c>
      <c r="P18" s="68" t="s">
        <v>7</v>
      </c>
    </row>
    <row r="19" spans="1:16" s="63" customFormat="1" ht="20.25" thickBot="1">
      <c r="A19" s="272">
        <f aca="true" t="shared" si="2" ref="A19:O19">SUM(A5:A18)</f>
        <v>501</v>
      </c>
      <c r="B19" s="273">
        <f t="shared" si="2"/>
        <v>3847</v>
      </c>
      <c r="C19" s="274">
        <f t="shared" si="2"/>
        <v>4196</v>
      </c>
      <c r="D19" s="274">
        <f t="shared" si="2"/>
        <v>4344</v>
      </c>
      <c r="E19" s="275">
        <f t="shared" si="2"/>
        <v>4946</v>
      </c>
      <c r="F19" s="272">
        <f t="shared" si="2"/>
        <v>169</v>
      </c>
      <c r="G19" s="273">
        <f t="shared" si="2"/>
        <v>1319</v>
      </c>
      <c r="H19" s="274">
        <f t="shared" si="2"/>
        <v>1429</v>
      </c>
      <c r="I19" s="274">
        <f t="shared" si="2"/>
        <v>2059</v>
      </c>
      <c r="J19" s="275">
        <f t="shared" si="2"/>
        <v>2398</v>
      </c>
      <c r="K19" s="272">
        <f t="shared" si="2"/>
        <v>332</v>
      </c>
      <c r="L19" s="273">
        <f t="shared" si="2"/>
        <v>2528</v>
      </c>
      <c r="M19" s="274">
        <f t="shared" si="2"/>
        <v>2767</v>
      </c>
      <c r="N19" s="274">
        <f t="shared" si="2"/>
        <v>2285</v>
      </c>
      <c r="O19" s="275">
        <f t="shared" si="2"/>
        <v>2548</v>
      </c>
      <c r="P19" s="69" t="s">
        <v>173</v>
      </c>
    </row>
    <row r="20" s="63" customFormat="1" ht="19.5"/>
    <row r="21" spans="1:16" s="63" customFormat="1" ht="19.5">
      <c r="A21" s="505" t="s">
        <v>297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</row>
    <row r="22" spans="1:4" s="63" customFormat="1" ht="20.25" thickBot="1">
      <c r="A22" s="506" t="s">
        <v>174</v>
      </c>
      <c r="B22" s="506"/>
      <c r="C22" s="124"/>
      <c r="D22" s="70"/>
    </row>
    <row r="23" spans="1:16" s="63" customFormat="1" ht="20.25" thickBot="1">
      <c r="A23" s="498" t="s">
        <v>175</v>
      </c>
      <c r="B23" s="499"/>
      <c r="C23" s="499"/>
      <c r="D23" s="499"/>
      <c r="E23" s="500"/>
      <c r="F23" s="498" t="s">
        <v>176</v>
      </c>
      <c r="G23" s="499"/>
      <c r="H23" s="499"/>
      <c r="I23" s="499"/>
      <c r="J23" s="500"/>
      <c r="K23" s="498" t="s">
        <v>177</v>
      </c>
      <c r="L23" s="499"/>
      <c r="M23" s="499"/>
      <c r="N23" s="499"/>
      <c r="O23" s="500"/>
      <c r="P23" s="501" t="s">
        <v>171</v>
      </c>
    </row>
    <row r="24" spans="1:16" s="63" customFormat="1" ht="20.25" thickBot="1">
      <c r="A24" s="115" t="s">
        <v>281</v>
      </c>
      <c r="B24" s="112" t="s">
        <v>213</v>
      </c>
      <c r="C24" s="112" t="s">
        <v>190</v>
      </c>
      <c r="D24" s="112" t="s">
        <v>166</v>
      </c>
      <c r="E24" s="113" t="s">
        <v>152</v>
      </c>
      <c r="F24" s="116" t="s">
        <v>281</v>
      </c>
      <c r="G24" s="64" t="s">
        <v>239</v>
      </c>
      <c r="H24" s="64" t="s">
        <v>213</v>
      </c>
      <c r="I24" s="64" t="s">
        <v>190</v>
      </c>
      <c r="J24" s="53" t="s">
        <v>166</v>
      </c>
      <c r="K24" s="116" t="s">
        <v>281</v>
      </c>
      <c r="L24" s="64" t="s">
        <v>239</v>
      </c>
      <c r="M24" s="64" t="s">
        <v>213</v>
      </c>
      <c r="N24" s="64" t="s">
        <v>190</v>
      </c>
      <c r="O24" s="53" t="s">
        <v>166</v>
      </c>
      <c r="P24" s="502"/>
    </row>
    <row r="25" spans="1:16" s="63" customFormat="1" ht="19.5">
      <c r="A25" s="252">
        <f aca="true" t="shared" si="3" ref="A25:E38">F25+K25</f>
        <v>58.760000000000005</v>
      </c>
      <c r="B25" s="253">
        <f t="shared" si="3"/>
        <v>427.20000000000005</v>
      </c>
      <c r="C25" s="253">
        <f t="shared" si="3"/>
        <v>544.14</v>
      </c>
      <c r="D25" s="253">
        <f t="shared" si="3"/>
        <v>628</v>
      </c>
      <c r="E25" s="254">
        <f t="shared" si="3"/>
        <v>566.87</v>
      </c>
      <c r="F25" s="252">
        <v>19.16</v>
      </c>
      <c r="G25" s="71">
        <v>130.46</v>
      </c>
      <c r="H25" s="71">
        <v>205.28</v>
      </c>
      <c r="I25" s="71">
        <v>329.06</v>
      </c>
      <c r="J25" s="255">
        <v>297.6</v>
      </c>
      <c r="K25" s="256">
        <v>39.6</v>
      </c>
      <c r="L25" s="71">
        <v>296.74</v>
      </c>
      <c r="M25" s="71">
        <v>338.86</v>
      </c>
      <c r="N25" s="71">
        <v>298.94</v>
      </c>
      <c r="O25" s="255">
        <v>269.27</v>
      </c>
      <c r="P25" s="66" t="s">
        <v>172</v>
      </c>
    </row>
    <row r="26" spans="1:16" s="63" customFormat="1" ht="19.5">
      <c r="A26" s="257">
        <f t="shared" si="3"/>
        <v>76.97</v>
      </c>
      <c r="B26" s="72">
        <f t="shared" si="3"/>
        <v>498.25</v>
      </c>
      <c r="C26" s="72">
        <f t="shared" si="3"/>
        <v>369.46000000000004</v>
      </c>
      <c r="D26" s="72">
        <f t="shared" si="3"/>
        <v>410.29</v>
      </c>
      <c r="E26" s="258">
        <f t="shared" si="3"/>
        <v>537.0799999999999</v>
      </c>
      <c r="F26" s="257">
        <v>14.93</v>
      </c>
      <c r="G26" s="72">
        <v>141.20000000000002</v>
      </c>
      <c r="H26" s="72">
        <v>158.05</v>
      </c>
      <c r="I26" s="72">
        <v>264.48</v>
      </c>
      <c r="J26" s="258">
        <v>374.02</v>
      </c>
      <c r="K26" s="257">
        <v>62.04</v>
      </c>
      <c r="L26" s="72">
        <v>357.05</v>
      </c>
      <c r="M26" s="72">
        <v>211.41</v>
      </c>
      <c r="N26" s="72">
        <v>145.81</v>
      </c>
      <c r="O26" s="258">
        <v>163.06</v>
      </c>
      <c r="P26" s="68" t="s">
        <v>150</v>
      </c>
    </row>
    <row r="27" spans="1:16" s="63" customFormat="1" ht="19.5">
      <c r="A27" s="257">
        <f t="shared" si="3"/>
        <v>19.66</v>
      </c>
      <c r="B27" s="72">
        <f t="shared" si="3"/>
        <v>89.88</v>
      </c>
      <c r="C27" s="72">
        <f t="shared" si="3"/>
        <v>62.150000000000006</v>
      </c>
      <c r="D27" s="72">
        <f t="shared" si="3"/>
        <v>106.92</v>
      </c>
      <c r="E27" s="258">
        <f t="shared" si="3"/>
        <v>142.55</v>
      </c>
      <c r="F27" s="257">
        <v>10.35</v>
      </c>
      <c r="G27" s="72">
        <v>25.61</v>
      </c>
      <c r="H27" s="72">
        <v>27.8</v>
      </c>
      <c r="I27" s="72">
        <v>45.77</v>
      </c>
      <c r="J27" s="258">
        <v>69.98</v>
      </c>
      <c r="K27" s="257">
        <v>9.31</v>
      </c>
      <c r="L27" s="72">
        <v>64.27</v>
      </c>
      <c r="M27" s="72">
        <v>34.35</v>
      </c>
      <c r="N27" s="72">
        <v>61.15</v>
      </c>
      <c r="O27" s="258">
        <v>72.57</v>
      </c>
      <c r="P27" s="68" t="s">
        <v>148</v>
      </c>
    </row>
    <row r="28" spans="1:16" s="63" customFormat="1" ht="19.5">
      <c r="A28" s="257">
        <f t="shared" si="3"/>
        <v>50.94</v>
      </c>
      <c r="B28" s="72">
        <f t="shared" si="3"/>
        <v>548.25</v>
      </c>
      <c r="C28" s="72">
        <f t="shared" si="3"/>
        <v>445.39</v>
      </c>
      <c r="D28" s="72">
        <f t="shared" si="3"/>
        <v>816.77</v>
      </c>
      <c r="E28" s="258">
        <f t="shared" si="3"/>
        <v>771.3</v>
      </c>
      <c r="F28" s="257">
        <v>13.89</v>
      </c>
      <c r="G28" s="72">
        <v>132.43</v>
      </c>
      <c r="H28" s="72">
        <v>212.21</v>
      </c>
      <c r="I28" s="72">
        <v>448.5</v>
      </c>
      <c r="J28" s="258">
        <v>373</v>
      </c>
      <c r="K28" s="257">
        <v>37.05</v>
      </c>
      <c r="L28" s="72">
        <v>415.82000000000005</v>
      </c>
      <c r="M28" s="72">
        <v>233.18</v>
      </c>
      <c r="N28" s="72">
        <v>368.27</v>
      </c>
      <c r="O28" s="258">
        <v>398.3</v>
      </c>
      <c r="P28" s="68" t="s">
        <v>14</v>
      </c>
    </row>
    <row r="29" spans="1:16" s="63" customFormat="1" ht="19.5">
      <c r="A29" s="257">
        <f t="shared" si="3"/>
        <v>14.69</v>
      </c>
      <c r="B29" s="72">
        <f t="shared" si="3"/>
        <v>74.14</v>
      </c>
      <c r="C29" s="72">
        <f t="shared" si="3"/>
        <v>173.82999999999998</v>
      </c>
      <c r="D29" s="72">
        <f t="shared" si="3"/>
        <v>169.84</v>
      </c>
      <c r="E29" s="258">
        <f t="shared" si="3"/>
        <v>136.3</v>
      </c>
      <c r="F29" s="257">
        <v>3.58</v>
      </c>
      <c r="G29" s="72">
        <v>24.64</v>
      </c>
      <c r="H29" s="72">
        <v>71.97</v>
      </c>
      <c r="I29" s="72">
        <v>98.34</v>
      </c>
      <c r="J29" s="258">
        <v>68.61</v>
      </c>
      <c r="K29" s="257">
        <v>11.11</v>
      </c>
      <c r="L29" s="72">
        <v>49.5</v>
      </c>
      <c r="M29" s="72">
        <v>101.86</v>
      </c>
      <c r="N29" s="72">
        <v>71.5</v>
      </c>
      <c r="O29" s="258">
        <v>67.69</v>
      </c>
      <c r="P29" s="68" t="s">
        <v>15</v>
      </c>
    </row>
    <row r="30" spans="1:16" s="63" customFormat="1" ht="19.5">
      <c r="A30" s="257">
        <f t="shared" si="3"/>
        <v>16.98</v>
      </c>
      <c r="B30" s="72">
        <f t="shared" si="3"/>
        <v>57.32</v>
      </c>
      <c r="C30" s="72">
        <f t="shared" si="3"/>
        <v>53.41</v>
      </c>
      <c r="D30" s="72">
        <f t="shared" si="3"/>
        <v>78.35</v>
      </c>
      <c r="E30" s="258">
        <f t="shared" si="3"/>
        <v>95.89</v>
      </c>
      <c r="F30" s="257">
        <v>5.19</v>
      </c>
      <c r="G30" s="72">
        <v>17.97</v>
      </c>
      <c r="H30" s="72">
        <v>18.38</v>
      </c>
      <c r="I30" s="72">
        <v>48.82</v>
      </c>
      <c r="J30" s="258">
        <v>54.75</v>
      </c>
      <c r="K30" s="257">
        <v>11.79</v>
      </c>
      <c r="L30" s="72">
        <v>39.35</v>
      </c>
      <c r="M30" s="72">
        <v>35.03</v>
      </c>
      <c r="N30" s="72">
        <v>29.53</v>
      </c>
      <c r="O30" s="258">
        <v>41.14</v>
      </c>
      <c r="P30" s="68" t="s">
        <v>16</v>
      </c>
    </row>
    <row r="31" spans="1:16" s="63" customFormat="1" ht="19.5">
      <c r="A31" s="257">
        <f t="shared" si="3"/>
        <v>14</v>
      </c>
      <c r="B31" s="72">
        <f t="shared" si="3"/>
        <v>138.56</v>
      </c>
      <c r="C31" s="72">
        <f t="shared" si="3"/>
        <v>196.86</v>
      </c>
      <c r="D31" s="72">
        <f t="shared" si="3"/>
        <v>211.17000000000002</v>
      </c>
      <c r="E31" s="258">
        <f t="shared" si="3"/>
        <v>275.82</v>
      </c>
      <c r="F31" s="257">
        <v>6.18</v>
      </c>
      <c r="G31" s="72">
        <v>46.230000000000004</v>
      </c>
      <c r="H31" s="72">
        <v>89.29</v>
      </c>
      <c r="I31" s="72">
        <v>85.3</v>
      </c>
      <c r="J31" s="258">
        <v>151.38</v>
      </c>
      <c r="K31" s="257">
        <v>7.82</v>
      </c>
      <c r="L31" s="72">
        <v>92.33</v>
      </c>
      <c r="M31" s="72">
        <v>107.57</v>
      </c>
      <c r="N31" s="72">
        <v>125.87</v>
      </c>
      <c r="O31" s="258">
        <v>124.44</v>
      </c>
      <c r="P31" s="68" t="s">
        <v>11</v>
      </c>
    </row>
    <row r="32" spans="1:16" s="63" customFormat="1" ht="19.5">
      <c r="A32" s="257">
        <f t="shared" si="3"/>
        <v>4.9799999999999995</v>
      </c>
      <c r="B32" s="72">
        <f t="shared" si="3"/>
        <v>85.65</v>
      </c>
      <c r="C32" s="72">
        <f t="shared" si="3"/>
        <v>79.41</v>
      </c>
      <c r="D32" s="72">
        <f t="shared" si="3"/>
        <v>122.25999999999999</v>
      </c>
      <c r="E32" s="258">
        <f t="shared" si="3"/>
        <v>227.81</v>
      </c>
      <c r="F32" s="257">
        <v>3.26</v>
      </c>
      <c r="G32" s="72">
        <v>27.830000000000002</v>
      </c>
      <c r="H32" s="72">
        <v>51.37</v>
      </c>
      <c r="I32" s="72">
        <v>86.58</v>
      </c>
      <c r="J32" s="258">
        <v>160.56</v>
      </c>
      <c r="K32" s="257">
        <v>1.72</v>
      </c>
      <c r="L32" s="72">
        <v>57.82</v>
      </c>
      <c r="M32" s="72">
        <v>28.04</v>
      </c>
      <c r="N32" s="72">
        <v>35.68</v>
      </c>
      <c r="O32" s="258">
        <v>67.25</v>
      </c>
      <c r="P32" s="68" t="s">
        <v>13</v>
      </c>
    </row>
    <row r="33" spans="1:16" s="63" customFormat="1" ht="19.5">
      <c r="A33" s="257">
        <f t="shared" si="3"/>
        <v>3.0100000000000002</v>
      </c>
      <c r="B33" s="72">
        <f t="shared" si="3"/>
        <v>215.06</v>
      </c>
      <c r="C33" s="72">
        <f t="shared" si="3"/>
        <v>99.67</v>
      </c>
      <c r="D33" s="72">
        <f t="shared" si="3"/>
        <v>122.94999999999999</v>
      </c>
      <c r="E33" s="258">
        <f t="shared" si="3"/>
        <v>102.7</v>
      </c>
      <c r="F33" s="257">
        <v>0.18</v>
      </c>
      <c r="G33" s="72">
        <v>92.97999999999999</v>
      </c>
      <c r="H33" s="72">
        <v>28.7</v>
      </c>
      <c r="I33" s="72">
        <v>64.21</v>
      </c>
      <c r="J33" s="258">
        <v>60.35</v>
      </c>
      <c r="K33" s="257">
        <v>2.83</v>
      </c>
      <c r="L33" s="72">
        <v>122.08</v>
      </c>
      <c r="M33" s="72">
        <v>70.97</v>
      </c>
      <c r="N33" s="72">
        <v>58.74</v>
      </c>
      <c r="O33" s="258">
        <v>42.35</v>
      </c>
      <c r="P33" s="68" t="s">
        <v>12</v>
      </c>
    </row>
    <row r="34" spans="1:16" s="63" customFormat="1" ht="19.5">
      <c r="A34" s="257">
        <f t="shared" si="3"/>
        <v>31.009999999999998</v>
      </c>
      <c r="B34" s="72">
        <f t="shared" si="3"/>
        <v>213.51000000000002</v>
      </c>
      <c r="C34" s="72">
        <f t="shared" si="3"/>
        <v>207.3</v>
      </c>
      <c r="D34" s="72">
        <f t="shared" si="3"/>
        <v>220.7</v>
      </c>
      <c r="E34" s="258">
        <f t="shared" si="3"/>
        <v>330.2</v>
      </c>
      <c r="F34" s="257">
        <v>4.97</v>
      </c>
      <c r="G34" s="72">
        <v>79.46000000000001</v>
      </c>
      <c r="H34" s="72">
        <v>96.24</v>
      </c>
      <c r="I34" s="72">
        <v>90.26</v>
      </c>
      <c r="J34" s="258">
        <v>217.14</v>
      </c>
      <c r="K34" s="257">
        <v>26.04</v>
      </c>
      <c r="L34" s="72">
        <v>134.05</v>
      </c>
      <c r="M34" s="72">
        <v>111.06</v>
      </c>
      <c r="N34" s="72">
        <v>130.44</v>
      </c>
      <c r="O34" s="258">
        <v>113.06</v>
      </c>
      <c r="P34" s="68" t="s">
        <v>9</v>
      </c>
    </row>
    <row r="35" spans="1:16" s="63" customFormat="1" ht="19.5">
      <c r="A35" s="257">
        <f t="shared" si="3"/>
        <v>23.76</v>
      </c>
      <c r="B35" s="72">
        <f t="shared" si="3"/>
        <v>167.72</v>
      </c>
      <c r="C35" s="72">
        <f t="shared" si="3"/>
        <v>155.08</v>
      </c>
      <c r="D35" s="72">
        <f t="shared" si="3"/>
        <v>114.4</v>
      </c>
      <c r="E35" s="258">
        <f t="shared" si="3"/>
        <v>335.19</v>
      </c>
      <c r="F35" s="257">
        <v>2.6</v>
      </c>
      <c r="G35" s="72">
        <v>44.21</v>
      </c>
      <c r="H35" s="72">
        <v>66.15</v>
      </c>
      <c r="I35" s="72">
        <v>51.48</v>
      </c>
      <c r="J35" s="258">
        <v>141.45</v>
      </c>
      <c r="K35" s="257">
        <v>21.16</v>
      </c>
      <c r="L35" s="72">
        <v>123.51</v>
      </c>
      <c r="M35" s="72">
        <v>88.93</v>
      </c>
      <c r="N35" s="72">
        <v>62.92</v>
      </c>
      <c r="O35" s="258">
        <v>193.74</v>
      </c>
      <c r="P35" s="68" t="s">
        <v>10</v>
      </c>
    </row>
    <row r="36" spans="1:16" s="63" customFormat="1" ht="19.5">
      <c r="A36" s="257">
        <f t="shared" si="3"/>
        <v>5.11</v>
      </c>
      <c r="B36" s="72">
        <f t="shared" si="3"/>
        <v>13.23</v>
      </c>
      <c r="C36" s="72">
        <f t="shared" si="3"/>
        <v>14.212</v>
      </c>
      <c r="D36" s="72">
        <f t="shared" si="3"/>
        <v>41.82</v>
      </c>
      <c r="E36" s="258">
        <f t="shared" si="3"/>
        <v>43.199999999999996</v>
      </c>
      <c r="F36" s="257">
        <v>4.46</v>
      </c>
      <c r="G36" s="72">
        <v>5.4399999999999995</v>
      </c>
      <c r="H36" s="72">
        <v>9.16</v>
      </c>
      <c r="I36" s="72">
        <v>32.32</v>
      </c>
      <c r="J36" s="258">
        <v>33.33</v>
      </c>
      <c r="K36" s="257">
        <v>0.65</v>
      </c>
      <c r="L36" s="72">
        <v>7.79</v>
      </c>
      <c r="M36" s="72">
        <v>5.0520000000000005</v>
      </c>
      <c r="N36" s="72">
        <v>9.5</v>
      </c>
      <c r="O36" s="258">
        <v>9.87</v>
      </c>
      <c r="P36" s="68" t="s">
        <v>6</v>
      </c>
    </row>
    <row r="37" spans="1:16" s="63" customFormat="1" ht="19.5">
      <c r="A37" s="257">
        <f t="shared" si="3"/>
        <v>19.24</v>
      </c>
      <c r="B37" s="72">
        <f t="shared" si="3"/>
        <v>102.78999999999999</v>
      </c>
      <c r="C37" s="72">
        <f t="shared" si="3"/>
        <v>57.67</v>
      </c>
      <c r="D37" s="72">
        <f t="shared" si="3"/>
        <v>44.84</v>
      </c>
      <c r="E37" s="258">
        <f t="shared" si="3"/>
        <v>88.13</v>
      </c>
      <c r="F37" s="257">
        <v>12.28</v>
      </c>
      <c r="G37" s="72">
        <v>41.81</v>
      </c>
      <c r="H37" s="72">
        <v>31.06</v>
      </c>
      <c r="I37" s="72">
        <v>23.31</v>
      </c>
      <c r="J37" s="258">
        <v>56.59</v>
      </c>
      <c r="K37" s="257">
        <v>6.96</v>
      </c>
      <c r="L37" s="72">
        <v>60.98</v>
      </c>
      <c r="M37" s="72">
        <v>26.61</v>
      </c>
      <c r="N37" s="72">
        <v>21.53</v>
      </c>
      <c r="O37" s="258">
        <v>31.54</v>
      </c>
      <c r="P37" s="68" t="s">
        <v>8</v>
      </c>
    </row>
    <row r="38" spans="1:16" s="63" customFormat="1" ht="19.5">
      <c r="A38" s="257">
        <f t="shared" si="3"/>
        <v>4.63</v>
      </c>
      <c r="B38" s="72">
        <f t="shared" si="3"/>
        <v>20.98</v>
      </c>
      <c r="C38" s="72">
        <f t="shared" si="3"/>
        <v>17.03</v>
      </c>
      <c r="D38" s="72">
        <f t="shared" si="3"/>
        <v>14.600000000000001</v>
      </c>
      <c r="E38" s="258">
        <f t="shared" si="3"/>
        <v>27.22</v>
      </c>
      <c r="F38" s="257">
        <v>1.81</v>
      </c>
      <c r="G38" s="72">
        <v>14.14</v>
      </c>
      <c r="H38" s="72">
        <v>11.04</v>
      </c>
      <c r="I38" s="72">
        <v>9.8</v>
      </c>
      <c r="J38" s="258">
        <v>16.28</v>
      </c>
      <c r="K38" s="257">
        <v>2.82</v>
      </c>
      <c r="L38" s="72">
        <v>6.84</v>
      </c>
      <c r="M38" s="72">
        <v>5.99</v>
      </c>
      <c r="N38" s="72">
        <v>4.8</v>
      </c>
      <c r="O38" s="258">
        <v>10.94</v>
      </c>
      <c r="P38" s="68" t="s">
        <v>7</v>
      </c>
    </row>
    <row r="39" spans="1:16" s="63" customFormat="1" ht="20.25" thickBot="1">
      <c r="A39" s="259">
        <f>SUM(A25:A38)</f>
        <v>343.74</v>
      </c>
      <c r="B39" s="260">
        <f>SUM(B25:B38)</f>
        <v>2652.54</v>
      </c>
      <c r="C39" s="260">
        <f aca="true" t="shared" si="4" ref="C39:N39">SUM(C25:C38)</f>
        <v>2475.612</v>
      </c>
      <c r="D39" s="260">
        <f t="shared" si="4"/>
        <v>3102.9100000000003</v>
      </c>
      <c r="E39" s="261">
        <f t="shared" si="4"/>
        <v>3680.2599999999993</v>
      </c>
      <c r="F39" s="259">
        <f>SUM(F25:F38)</f>
        <v>102.84</v>
      </c>
      <c r="G39" s="260">
        <f t="shared" si="4"/>
        <v>824.4100000000002</v>
      </c>
      <c r="H39" s="260">
        <f t="shared" si="4"/>
        <v>1076.7</v>
      </c>
      <c r="I39" s="260">
        <f t="shared" si="4"/>
        <v>1678.2299999999996</v>
      </c>
      <c r="J39" s="261">
        <f t="shared" si="4"/>
        <v>2075.0399999999995</v>
      </c>
      <c r="K39" s="259">
        <f t="shared" si="4"/>
        <v>240.9</v>
      </c>
      <c r="L39" s="404">
        <f t="shared" si="4"/>
        <v>1828.1299999999997</v>
      </c>
      <c r="M39" s="260">
        <f t="shared" si="4"/>
        <v>1398.9119999999998</v>
      </c>
      <c r="N39" s="260">
        <f t="shared" si="4"/>
        <v>1424.68</v>
      </c>
      <c r="O39" s="405">
        <f>SUM(O25:O38)</f>
        <v>1605.2199999999998</v>
      </c>
      <c r="P39" s="69" t="s">
        <v>173</v>
      </c>
    </row>
    <row r="40" spans="1:16" ht="19.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</row>
    <row r="41" spans="1:16" ht="19.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24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</row>
    <row r="43" spans="1:16" ht="19.5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</row>
    <row r="44" spans="1:16" ht="19.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</sheetData>
  <sheetProtection/>
  <mergeCells count="12">
    <mergeCell ref="K3:O3"/>
    <mergeCell ref="P3:P4"/>
    <mergeCell ref="K23:O23"/>
    <mergeCell ref="P23:P24"/>
    <mergeCell ref="A23:E23"/>
    <mergeCell ref="F23:J23"/>
    <mergeCell ref="A1:P1"/>
    <mergeCell ref="A2:P2"/>
    <mergeCell ref="A21:P21"/>
    <mergeCell ref="A22:B22"/>
    <mergeCell ref="A3:E3"/>
    <mergeCell ref="F3:J3"/>
  </mergeCells>
  <printOptions horizontalCentered="1"/>
  <pageMargins left="0.15748031496062992" right="0.07874015748031496" top="0.1968503937007874" bottom="0.1968503937007874" header="0.15748031496062992" footer="0.1574803149606299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2" topLeftCell="A42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1" max="1" width="7.28125" style="16" customWidth="1"/>
    <col min="2" max="3" width="5.28125" style="16" customWidth="1"/>
    <col min="4" max="4" width="6.140625" style="16" customWidth="1"/>
    <col min="5" max="7" width="5.28125" style="16" customWidth="1"/>
    <col min="8" max="8" width="10.28125" style="16" customWidth="1"/>
    <col min="9" max="9" width="20.57421875" style="16" customWidth="1"/>
    <col min="10" max="10" width="4.57421875" style="16" customWidth="1"/>
    <col min="11" max="11" width="7.8515625" style="16" customWidth="1"/>
    <col min="12" max="16384" width="9.140625" style="16" customWidth="1"/>
  </cols>
  <sheetData>
    <row r="1" spans="1:11" s="30" customFormat="1" ht="25.5" customHeight="1">
      <c r="A1" s="509" t="s">
        <v>282</v>
      </c>
      <c r="B1" s="509"/>
      <c r="C1" s="509"/>
      <c r="D1" s="509"/>
      <c r="E1" s="509"/>
      <c r="F1" s="509"/>
      <c r="G1" s="509"/>
      <c r="H1" s="509"/>
      <c r="I1" s="509"/>
      <c r="J1" s="509"/>
      <c r="K1" s="29"/>
    </row>
    <row r="2" spans="1:11" ht="51.75">
      <c r="A2" s="152" t="s">
        <v>75</v>
      </c>
      <c r="B2" s="152" t="s">
        <v>313</v>
      </c>
      <c r="C2" s="152" t="s">
        <v>312</v>
      </c>
      <c r="D2" s="152" t="s">
        <v>289</v>
      </c>
      <c r="E2" s="152" t="s">
        <v>19</v>
      </c>
      <c r="F2" s="152" t="s">
        <v>18</v>
      </c>
      <c r="G2" s="152" t="s">
        <v>44</v>
      </c>
      <c r="H2" s="377" t="s">
        <v>40</v>
      </c>
      <c r="I2" s="378" t="s">
        <v>41</v>
      </c>
      <c r="J2" s="378" t="s">
        <v>0</v>
      </c>
      <c r="K2" s="15"/>
    </row>
    <row r="3" spans="1:11" ht="19.5">
      <c r="A3" s="154">
        <f>MAX(D3:G3)</f>
        <v>22.96</v>
      </c>
      <c r="B3" s="154">
        <v>21.3</v>
      </c>
      <c r="C3" s="154">
        <v>21.2</v>
      </c>
      <c r="D3" s="154">
        <v>22.96</v>
      </c>
      <c r="E3" s="154">
        <v>20.27</v>
      </c>
      <c r="F3" s="154">
        <v>15.14</v>
      </c>
      <c r="G3" s="154">
        <v>17.07</v>
      </c>
      <c r="H3" s="373" t="s">
        <v>4</v>
      </c>
      <c r="I3" s="373" t="s">
        <v>76</v>
      </c>
      <c r="J3" s="373">
        <v>1</v>
      </c>
      <c r="K3" s="15"/>
    </row>
    <row r="4" spans="1:11" ht="19.5">
      <c r="A4" s="154">
        <f aca="true" t="shared" si="0" ref="A4:A48">MAX(D4:G4)</f>
        <v>32.33</v>
      </c>
      <c r="B4" s="154">
        <v>30.1</v>
      </c>
      <c r="C4" s="154">
        <v>30</v>
      </c>
      <c r="D4" s="154">
        <v>32.33</v>
      </c>
      <c r="E4" s="154">
        <v>29.68</v>
      </c>
      <c r="F4" s="154">
        <v>24.11</v>
      </c>
      <c r="G4" s="154">
        <v>25.17</v>
      </c>
      <c r="H4" s="373" t="s">
        <v>4</v>
      </c>
      <c r="I4" s="373" t="s">
        <v>77</v>
      </c>
      <c r="J4" s="373">
        <v>2</v>
      </c>
      <c r="K4" s="15"/>
    </row>
    <row r="5" spans="1:11" ht="19.5">
      <c r="A5" s="154">
        <f t="shared" si="0"/>
        <v>38.93</v>
      </c>
      <c r="B5" s="154">
        <v>37.2</v>
      </c>
      <c r="C5" s="154">
        <v>38.1</v>
      </c>
      <c r="D5" s="154">
        <v>38.93</v>
      </c>
      <c r="E5" s="154">
        <v>38.29</v>
      </c>
      <c r="F5" s="154">
        <v>27.73</v>
      </c>
      <c r="G5" s="154">
        <v>35.64</v>
      </c>
      <c r="H5" s="373" t="s">
        <v>4</v>
      </c>
      <c r="I5" s="373" t="s">
        <v>78</v>
      </c>
      <c r="J5" s="373">
        <v>3</v>
      </c>
      <c r="K5" s="15"/>
    </row>
    <row r="6" spans="1:11" ht="19.5">
      <c r="A6" s="154">
        <f t="shared" si="0"/>
        <v>43.85</v>
      </c>
      <c r="B6" s="154">
        <v>21.9</v>
      </c>
      <c r="C6" s="154">
        <v>21.5</v>
      </c>
      <c r="D6" s="154">
        <v>22.63</v>
      </c>
      <c r="E6" s="154">
        <v>23.88</v>
      </c>
      <c r="F6" s="154">
        <v>43.85</v>
      </c>
      <c r="G6" s="154">
        <v>14.43</v>
      </c>
      <c r="H6" s="373" t="s">
        <v>4</v>
      </c>
      <c r="I6" s="373" t="s">
        <v>79</v>
      </c>
      <c r="J6" s="373">
        <v>4</v>
      </c>
      <c r="K6" s="15"/>
    </row>
    <row r="7" spans="1:11" ht="19.5">
      <c r="A7" s="154">
        <f t="shared" si="0"/>
        <v>22.4</v>
      </c>
      <c r="B7" s="154">
        <v>21.9</v>
      </c>
      <c r="C7" s="154">
        <v>21.3</v>
      </c>
      <c r="D7" s="154">
        <v>22.4</v>
      </c>
      <c r="E7" s="154">
        <v>19.43</v>
      </c>
      <c r="F7" s="154">
        <v>14.59</v>
      </c>
      <c r="G7" s="154">
        <v>21.35</v>
      </c>
      <c r="H7" s="373" t="s">
        <v>4</v>
      </c>
      <c r="I7" s="373" t="s">
        <v>80</v>
      </c>
      <c r="J7" s="373">
        <v>5</v>
      </c>
      <c r="K7" s="15"/>
    </row>
    <row r="8" spans="1:11" ht="19.5">
      <c r="A8" s="154">
        <f t="shared" si="0"/>
        <v>19.62</v>
      </c>
      <c r="B8" s="154">
        <v>19.3</v>
      </c>
      <c r="C8" s="154">
        <v>18.6</v>
      </c>
      <c r="D8" s="154">
        <v>19.62</v>
      </c>
      <c r="E8" s="154">
        <v>18.47</v>
      </c>
      <c r="F8" s="154">
        <v>17.78</v>
      </c>
      <c r="G8" s="154">
        <v>17.24</v>
      </c>
      <c r="H8" s="373" t="s">
        <v>4</v>
      </c>
      <c r="I8" s="373" t="s">
        <v>52</v>
      </c>
      <c r="J8" s="373">
        <v>6</v>
      </c>
      <c r="K8" s="15"/>
    </row>
    <row r="9" spans="1:11" ht="19.5">
      <c r="A9" s="154">
        <f t="shared" si="0"/>
        <v>19.13</v>
      </c>
      <c r="B9" s="154">
        <v>23.9</v>
      </c>
      <c r="C9" s="154">
        <v>20.6</v>
      </c>
      <c r="D9" s="154">
        <v>17.12</v>
      </c>
      <c r="E9" s="154">
        <v>18.64</v>
      </c>
      <c r="F9" s="154">
        <v>19.13</v>
      </c>
      <c r="G9" s="154">
        <v>15.49</v>
      </c>
      <c r="H9" s="373" t="s">
        <v>23</v>
      </c>
      <c r="I9" s="373" t="s">
        <v>56</v>
      </c>
      <c r="J9" s="373">
        <v>7</v>
      </c>
      <c r="K9" s="15"/>
    </row>
    <row r="10" spans="1:11" ht="19.5">
      <c r="A10" s="154">
        <f t="shared" si="0"/>
        <v>16.59</v>
      </c>
      <c r="B10" s="154">
        <v>14.6</v>
      </c>
      <c r="C10" s="154">
        <v>12.9</v>
      </c>
      <c r="D10" s="154">
        <v>16.59</v>
      </c>
      <c r="E10" s="154">
        <v>15.27</v>
      </c>
      <c r="F10" s="154">
        <v>12.99</v>
      </c>
      <c r="G10" s="154">
        <v>8.62</v>
      </c>
      <c r="H10" s="373" t="s">
        <v>23</v>
      </c>
      <c r="I10" s="373" t="s">
        <v>57</v>
      </c>
      <c r="J10" s="373">
        <v>8</v>
      </c>
      <c r="K10" s="15"/>
    </row>
    <row r="11" spans="1:11" ht="19.5">
      <c r="A11" s="154">
        <f t="shared" si="0"/>
        <v>14.3</v>
      </c>
      <c r="B11" s="154">
        <v>12.2</v>
      </c>
      <c r="C11" s="154">
        <v>15.3</v>
      </c>
      <c r="D11" s="154">
        <v>13.05</v>
      </c>
      <c r="E11" s="154">
        <v>12.26</v>
      </c>
      <c r="F11" s="154">
        <v>11.31</v>
      </c>
      <c r="G11" s="154">
        <v>14.3</v>
      </c>
      <c r="H11" s="373" t="s">
        <v>23</v>
      </c>
      <c r="I11" s="373" t="s">
        <v>37</v>
      </c>
      <c r="J11" s="373">
        <v>9</v>
      </c>
      <c r="K11" s="15"/>
    </row>
    <row r="12" spans="1:11" ht="19.5">
      <c r="A12" s="154">
        <f t="shared" si="0"/>
        <v>7.06</v>
      </c>
      <c r="B12" s="154">
        <v>6.3</v>
      </c>
      <c r="C12" s="154">
        <v>6.6</v>
      </c>
      <c r="D12" s="154">
        <v>6.22</v>
      </c>
      <c r="E12" s="154">
        <v>5.43</v>
      </c>
      <c r="F12" s="154">
        <v>6.03</v>
      </c>
      <c r="G12" s="154">
        <v>7.06</v>
      </c>
      <c r="H12" s="373" t="s">
        <v>24</v>
      </c>
      <c r="I12" s="373" t="s">
        <v>81</v>
      </c>
      <c r="J12" s="373">
        <v>10</v>
      </c>
      <c r="K12" s="15"/>
    </row>
    <row r="13" spans="1:11" ht="19.5">
      <c r="A13" s="154">
        <f t="shared" si="0"/>
        <v>4.36</v>
      </c>
      <c r="B13" s="154">
        <v>3.1</v>
      </c>
      <c r="C13" s="154">
        <v>3.2</v>
      </c>
      <c r="D13" s="154">
        <v>3.83</v>
      </c>
      <c r="E13" s="154">
        <v>4.36</v>
      </c>
      <c r="F13" s="154">
        <v>3.14</v>
      </c>
      <c r="G13" s="154">
        <v>3.75</v>
      </c>
      <c r="H13" s="373" t="s">
        <v>24</v>
      </c>
      <c r="I13" s="373" t="s">
        <v>54</v>
      </c>
      <c r="J13" s="373">
        <v>11</v>
      </c>
      <c r="K13" s="15"/>
    </row>
    <row r="14" spans="1:11" ht="19.5">
      <c r="A14" s="154">
        <f t="shared" si="0"/>
        <v>8.41</v>
      </c>
      <c r="B14" s="154">
        <v>6.6</v>
      </c>
      <c r="C14" s="154">
        <v>6.6</v>
      </c>
      <c r="D14" s="154">
        <v>6.96</v>
      </c>
      <c r="E14" s="154">
        <v>6.73</v>
      </c>
      <c r="F14" s="154">
        <v>6.32</v>
      </c>
      <c r="G14" s="154">
        <v>8.41</v>
      </c>
      <c r="H14" s="373" t="s">
        <v>24</v>
      </c>
      <c r="I14" s="373" t="s">
        <v>82</v>
      </c>
      <c r="J14" s="373">
        <v>12</v>
      </c>
      <c r="K14" s="15"/>
    </row>
    <row r="15" spans="1:11" ht="19.5">
      <c r="A15" s="154">
        <f t="shared" si="0"/>
        <v>2.74</v>
      </c>
      <c r="B15" s="154">
        <v>0</v>
      </c>
      <c r="C15" s="154">
        <v>0</v>
      </c>
      <c r="D15" s="154">
        <v>2.35</v>
      </c>
      <c r="E15" s="154">
        <v>1.35</v>
      </c>
      <c r="F15" s="154">
        <v>2.74</v>
      </c>
      <c r="G15" s="154">
        <v>2.45</v>
      </c>
      <c r="H15" s="373" t="s">
        <v>24</v>
      </c>
      <c r="I15" s="373" t="s">
        <v>240</v>
      </c>
      <c r="J15" s="373">
        <v>13</v>
      </c>
      <c r="K15" s="15"/>
    </row>
    <row r="16" spans="1:11" ht="19.5">
      <c r="A16" s="154">
        <f t="shared" si="0"/>
        <v>13.97</v>
      </c>
      <c r="B16" s="154">
        <v>12.4</v>
      </c>
      <c r="C16" s="154">
        <v>12.7</v>
      </c>
      <c r="D16" s="154">
        <v>13.97</v>
      </c>
      <c r="E16" s="154">
        <v>12.19</v>
      </c>
      <c r="F16" s="154">
        <v>10.64</v>
      </c>
      <c r="G16" s="154">
        <v>13.48</v>
      </c>
      <c r="H16" s="373" t="s">
        <v>83</v>
      </c>
      <c r="I16" s="373" t="s">
        <v>84</v>
      </c>
      <c r="J16" s="373">
        <v>14</v>
      </c>
      <c r="K16" s="15"/>
    </row>
    <row r="17" spans="1:11" ht="19.5">
      <c r="A17" s="154">
        <f t="shared" si="0"/>
        <v>23.16</v>
      </c>
      <c r="B17" s="154">
        <v>22.8</v>
      </c>
      <c r="C17" s="154">
        <v>23.5</v>
      </c>
      <c r="D17" s="154">
        <v>23.16</v>
      </c>
      <c r="E17" s="154">
        <v>22.7</v>
      </c>
      <c r="F17" s="154">
        <v>20.03</v>
      </c>
      <c r="G17" s="154">
        <v>22.11</v>
      </c>
      <c r="H17" s="373" t="s">
        <v>83</v>
      </c>
      <c r="I17" s="373" t="s">
        <v>85</v>
      </c>
      <c r="J17" s="373">
        <v>15</v>
      </c>
      <c r="K17" s="15"/>
    </row>
    <row r="18" spans="1:11" ht="19.5">
      <c r="A18" s="154">
        <f t="shared" si="0"/>
        <v>37.25</v>
      </c>
      <c r="B18" s="154">
        <v>30.3</v>
      </c>
      <c r="C18" s="154">
        <v>31.8</v>
      </c>
      <c r="D18" s="154">
        <v>37.25</v>
      </c>
      <c r="E18" s="154">
        <v>35.21</v>
      </c>
      <c r="F18" s="154">
        <v>32.95</v>
      </c>
      <c r="G18" s="154">
        <v>23.08</v>
      </c>
      <c r="H18" s="373" t="s">
        <v>83</v>
      </c>
      <c r="I18" s="373" t="s">
        <v>27</v>
      </c>
      <c r="J18" s="373">
        <v>16</v>
      </c>
      <c r="K18" s="15"/>
    </row>
    <row r="19" spans="1:11" ht="19.5">
      <c r="A19" s="154">
        <f t="shared" si="0"/>
        <v>26.29</v>
      </c>
      <c r="B19" s="154">
        <v>25.3</v>
      </c>
      <c r="C19" s="154">
        <v>24.9</v>
      </c>
      <c r="D19" s="154">
        <v>26.29</v>
      </c>
      <c r="E19" s="154">
        <v>24.31</v>
      </c>
      <c r="F19" s="154">
        <v>22.63</v>
      </c>
      <c r="G19" s="154">
        <v>19.68</v>
      </c>
      <c r="H19" s="373" t="s">
        <v>83</v>
      </c>
      <c r="I19" s="373" t="s">
        <v>13</v>
      </c>
      <c r="J19" s="373">
        <v>17</v>
      </c>
      <c r="K19" s="15"/>
    </row>
    <row r="20" spans="1:11" ht="19.5">
      <c r="A20" s="154">
        <f t="shared" si="0"/>
        <v>46.4</v>
      </c>
      <c r="B20" s="154">
        <v>43.9</v>
      </c>
      <c r="C20" s="154">
        <v>43.3</v>
      </c>
      <c r="D20" s="154">
        <v>46.4</v>
      </c>
      <c r="E20" s="154">
        <v>42.39</v>
      </c>
      <c r="F20" s="154">
        <v>30.72</v>
      </c>
      <c r="G20" s="154">
        <v>36.11</v>
      </c>
      <c r="H20" s="373" t="s">
        <v>21</v>
      </c>
      <c r="I20" s="373" t="s">
        <v>86</v>
      </c>
      <c r="J20" s="373">
        <v>18</v>
      </c>
      <c r="K20" s="15"/>
    </row>
    <row r="21" spans="1:11" ht="19.5">
      <c r="A21" s="154">
        <f t="shared" si="0"/>
        <v>43.22</v>
      </c>
      <c r="B21" s="154">
        <v>40.4</v>
      </c>
      <c r="C21" s="154">
        <v>41.5</v>
      </c>
      <c r="D21" s="154">
        <v>43.22</v>
      </c>
      <c r="E21" s="154">
        <v>40.02</v>
      </c>
      <c r="F21" s="154">
        <v>31.15</v>
      </c>
      <c r="G21" s="154">
        <v>30.81</v>
      </c>
      <c r="H21" s="373" t="s">
        <v>21</v>
      </c>
      <c r="I21" s="373" t="s">
        <v>87</v>
      </c>
      <c r="J21" s="373">
        <v>19</v>
      </c>
      <c r="K21" s="15"/>
    </row>
    <row r="22" spans="1:11" ht="19.5">
      <c r="A22" s="154">
        <f t="shared" si="0"/>
        <v>39.21</v>
      </c>
      <c r="B22" s="154">
        <v>27.8</v>
      </c>
      <c r="C22" s="154">
        <v>35.8</v>
      </c>
      <c r="D22" s="154">
        <v>30.21</v>
      </c>
      <c r="E22" s="154">
        <v>39.21</v>
      </c>
      <c r="F22" s="154">
        <v>36.68</v>
      </c>
      <c r="G22" s="154">
        <v>26.73</v>
      </c>
      <c r="H22" s="373" t="s">
        <v>21</v>
      </c>
      <c r="I22" s="373" t="s">
        <v>88</v>
      </c>
      <c r="J22" s="373">
        <v>20</v>
      </c>
      <c r="K22" s="15"/>
    </row>
    <row r="23" spans="1:11" ht="19.5">
      <c r="A23" s="154">
        <f t="shared" si="0"/>
        <v>24.85</v>
      </c>
      <c r="B23" s="154">
        <v>24.6</v>
      </c>
      <c r="C23" s="154">
        <v>23.1</v>
      </c>
      <c r="D23" s="154">
        <v>24.85</v>
      </c>
      <c r="E23" s="154">
        <v>24.3</v>
      </c>
      <c r="F23" s="154">
        <v>24.71</v>
      </c>
      <c r="G23" s="154">
        <v>19.64</v>
      </c>
      <c r="H23" s="373" t="s">
        <v>21</v>
      </c>
      <c r="I23" s="373" t="s">
        <v>89</v>
      </c>
      <c r="J23" s="373">
        <v>21</v>
      </c>
      <c r="K23" s="15"/>
    </row>
    <row r="24" spans="1:11" ht="19.5">
      <c r="A24" s="154">
        <f t="shared" si="0"/>
        <v>52.69</v>
      </c>
      <c r="B24" s="154">
        <v>49.9</v>
      </c>
      <c r="C24" s="154">
        <v>48.9</v>
      </c>
      <c r="D24" s="154">
        <v>48.95</v>
      </c>
      <c r="E24" s="154">
        <v>52.69</v>
      </c>
      <c r="F24" s="154">
        <v>47.61</v>
      </c>
      <c r="G24" s="154">
        <v>40.19</v>
      </c>
      <c r="H24" s="373" t="s">
        <v>21</v>
      </c>
      <c r="I24" s="373" t="s">
        <v>90</v>
      </c>
      <c r="J24" s="373">
        <v>22</v>
      </c>
      <c r="K24" s="15"/>
    </row>
    <row r="25" spans="1:11" ht="19.5">
      <c r="A25" s="154">
        <f t="shared" si="0"/>
        <v>15.76</v>
      </c>
      <c r="B25" s="154">
        <v>16.7</v>
      </c>
      <c r="C25" s="154">
        <v>16.8</v>
      </c>
      <c r="D25" s="154">
        <v>15.76</v>
      </c>
      <c r="E25" s="154">
        <v>14.79</v>
      </c>
      <c r="F25" s="154">
        <v>12.93</v>
      </c>
      <c r="G25" s="154">
        <v>14.88</v>
      </c>
      <c r="H25" s="373" t="s">
        <v>21</v>
      </c>
      <c r="I25" s="373" t="s">
        <v>15</v>
      </c>
      <c r="J25" s="373">
        <v>23</v>
      </c>
      <c r="K25" s="15"/>
    </row>
    <row r="26" spans="1:11" ht="19.5">
      <c r="A26" s="154">
        <f t="shared" si="0"/>
        <v>16.62</v>
      </c>
      <c r="B26" s="154">
        <v>16.9</v>
      </c>
      <c r="C26" s="154">
        <v>17</v>
      </c>
      <c r="D26" s="154">
        <v>16.62</v>
      </c>
      <c r="E26" s="154">
        <v>16.34</v>
      </c>
      <c r="F26" s="154">
        <v>15.62</v>
      </c>
      <c r="G26" s="154">
        <v>15.02</v>
      </c>
      <c r="H26" s="373" t="s">
        <v>21</v>
      </c>
      <c r="I26" s="373" t="s">
        <v>16</v>
      </c>
      <c r="J26" s="373">
        <v>24</v>
      </c>
      <c r="K26" s="15"/>
    </row>
    <row r="27" spans="1:11" ht="19.5">
      <c r="A27" s="154">
        <f t="shared" si="0"/>
        <v>15.52</v>
      </c>
      <c r="B27" s="154">
        <v>14.8</v>
      </c>
      <c r="C27" s="154">
        <v>15.1</v>
      </c>
      <c r="D27" s="154">
        <v>15.52</v>
      </c>
      <c r="E27" s="154">
        <v>14.66</v>
      </c>
      <c r="F27" s="154">
        <v>12.99</v>
      </c>
      <c r="G27" s="154">
        <v>15.22</v>
      </c>
      <c r="H27" s="373" t="s">
        <v>4</v>
      </c>
      <c r="I27" s="373" t="s">
        <v>5</v>
      </c>
      <c r="J27" s="373">
        <v>25</v>
      </c>
      <c r="K27" s="15"/>
    </row>
    <row r="28" spans="1:11" ht="19.5">
      <c r="A28" s="154">
        <f t="shared" si="0"/>
        <v>5.31</v>
      </c>
      <c r="B28" s="154">
        <v>4.2</v>
      </c>
      <c r="C28" s="154">
        <v>4.7</v>
      </c>
      <c r="D28" s="154">
        <v>5.31</v>
      </c>
      <c r="E28" s="154">
        <v>5.29</v>
      </c>
      <c r="F28" s="154">
        <v>3.82</v>
      </c>
      <c r="G28" s="154">
        <v>2.65</v>
      </c>
      <c r="H28" s="373" t="s">
        <v>4</v>
      </c>
      <c r="I28" s="373" t="s">
        <v>91</v>
      </c>
      <c r="J28" s="373">
        <v>26</v>
      </c>
      <c r="K28" s="15"/>
    </row>
    <row r="29" spans="1:11" ht="19.5">
      <c r="A29" s="154">
        <f t="shared" si="0"/>
        <v>32.8</v>
      </c>
      <c r="B29" s="154">
        <v>31.4</v>
      </c>
      <c r="C29" s="154">
        <v>32.2</v>
      </c>
      <c r="D29" s="154">
        <v>32.8</v>
      </c>
      <c r="E29" s="154">
        <v>31.67</v>
      </c>
      <c r="F29" s="154">
        <v>25.06</v>
      </c>
      <c r="G29" s="154">
        <v>21.29</v>
      </c>
      <c r="H29" s="373" t="s">
        <v>23</v>
      </c>
      <c r="I29" s="373" t="s">
        <v>10</v>
      </c>
      <c r="J29" s="373">
        <v>27</v>
      </c>
      <c r="K29" s="15"/>
    </row>
    <row r="30" spans="1:11" ht="19.5">
      <c r="A30" s="154">
        <f t="shared" si="0"/>
        <v>19.43</v>
      </c>
      <c r="B30" s="154">
        <v>18.7</v>
      </c>
      <c r="C30" s="154">
        <v>19</v>
      </c>
      <c r="D30" s="154">
        <v>19.43</v>
      </c>
      <c r="E30" s="154">
        <v>19.07</v>
      </c>
      <c r="F30" s="154">
        <v>18.45</v>
      </c>
      <c r="G30" s="154">
        <v>15.52</v>
      </c>
      <c r="H30" s="373" t="s">
        <v>4</v>
      </c>
      <c r="I30" s="373" t="s">
        <v>92</v>
      </c>
      <c r="J30" s="373">
        <v>28</v>
      </c>
      <c r="K30" s="15"/>
    </row>
    <row r="31" spans="1:11" ht="19.5">
      <c r="A31" s="154">
        <f t="shared" si="0"/>
        <v>16.48</v>
      </c>
      <c r="B31" s="154">
        <v>13.6</v>
      </c>
      <c r="C31" s="154">
        <v>14.8</v>
      </c>
      <c r="D31" s="154">
        <v>15.34</v>
      </c>
      <c r="E31" s="154">
        <v>14.76</v>
      </c>
      <c r="F31" s="154">
        <v>14.29</v>
      </c>
      <c r="G31" s="154">
        <v>16.48</v>
      </c>
      <c r="H31" s="373" t="s">
        <v>24</v>
      </c>
      <c r="I31" s="373" t="s">
        <v>8</v>
      </c>
      <c r="J31" s="373">
        <v>29</v>
      </c>
      <c r="K31" s="15"/>
    </row>
    <row r="32" spans="1:11" ht="19.5">
      <c r="A32" s="154">
        <f t="shared" si="0"/>
        <v>16.66</v>
      </c>
      <c r="B32" s="154">
        <v>15.6</v>
      </c>
      <c r="C32" s="154">
        <v>15.2</v>
      </c>
      <c r="D32" s="154">
        <v>16.66</v>
      </c>
      <c r="E32" s="154">
        <v>16.54</v>
      </c>
      <c r="F32" s="154">
        <v>15.29</v>
      </c>
      <c r="G32" s="154">
        <v>12.66</v>
      </c>
      <c r="H32" s="373" t="s">
        <v>21</v>
      </c>
      <c r="I32" s="373" t="s">
        <v>69</v>
      </c>
      <c r="J32" s="373">
        <v>30</v>
      </c>
      <c r="K32" s="15"/>
    </row>
    <row r="33" spans="1:11" ht="19.5">
      <c r="A33" s="154">
        <f t="shared" si="0"/>
        <v>13.58</v>
      </c>
      <c r="B33" s="154">
        <v>8.3</v>
      </c>
      <c r="C33" s="154">
        <v>13.3</v>
      </c>
      <c r="D33" s="154">
        <v>10.37</v>
      </c>
      <c r="E33" s="154">
        <v>13.58</v>
      </c>
      <c r="F33" s="154">
        <v>13.27</v>
      </c>
      <c r="G33" s="154">
        <v>13.35</v>
      </c>
      <c r="H33" s="373" t="s">
        <v>83</v>
      </c>
      <c r="I33" s="376" t="s">
        <v>93</v>
      </c>
      <c r="J33" s="373">
        <v>31</v>
      </c>
      <c r="K33" s="15"/>
    </row>
    <row r="34" spans="1:11" ht="19.5">
      <c r="A34" s="154">
        <f t="shared" si="0"/>
        <v>16.17</v>
      </c>
      <c r="B34" s="154">
        <v>18.2</v>
      </c>
      <c r="C34" s="154">
        <v>16.2</v>
      </c>
      <c r="D34" s="154">
        <v>16.17</v>
      </c>
      <c r="E34" s="154">
        <v>14.32</v>
      </c>
      <c r="F34" s="154">
        <v>8.63</v>
      </c>
      <c r="G34" s="154">
        <v>11.28</v>
      </c>
      <c r="H34" s="373" t="s">
        <v>21</v>
      </c>
      <c r="I34" s="376" t="s">
        <v>71</v>
      </c>
      <c r="J34" s="373">
        <v>32</v>
      </c>
      <c r="K34" s="15"/>
    </row>
    <row r="35" spans="1:11" ht="19.5">
      <c r="A35" s="154">
        <f t="shared" si="0"/>
        <v>12.7</v>
      </c>
      <c r="B35" s="154">
        <v>12.6</v>
      </c>
      <c r="C35" s="154">
        <v>11.6</v>
      </c>
      <c r="D35" s="154">
        <v>12.7</v>
      </c>
      <c r="E35" s="154">
        <v>12.54</v>
      </c>
      <c r="F35" s="154">
        <v>10.82</v>
      </c>
      <c r="G35" s="154">
        <v>10.51</v>
      </c>
      <c r="H35" s="373" t="s">
        <v>4</v>
      </c>
      <c r="I35" s="373" t="s">
        <v>72</v>
      </c>
      <c r="J35" s="373">
        <v>33</v>
      </c>
      <c r="K35" s="15"/>
    </row>
    <row r="36" spans="1:11" ht="19.5">
      <c r="A36" s="154">
        <f t="shared" si="0"/>
        <v>10.18</v>
      </c>
      <c r="B36" s="154">
        <v>10.2</v>
      </c>
      <c r="C36" s="154">
        <v>10.3</v>
      </c>
      <c r="D36" s="154">
        <v>10.18</v>
      </c>
      <c r="E36" s="154">
        <v>8.81</v>
      </c>
      <c r="F36" s="154">
        <v>8.99</v>
      </c>
      <c r="G36" s="154">
        <v>7.68</v>
      </c>
      <c r="H36" s="373" t="s">
        <v>21</v>
      </c>
      <c r="I36" s="373" t="s">
        <v>73</v>
      </c>
      <c r="J36" s="373">
        <v>34</v>
      </c>
      <c r="K36" s="15"/>
    </row>
    <row r="37" spans="1:11" ht="19.5">
      <c r="A37" s="154">
        <f t="shared" si="0"/>
        <v>10.13</v>
      </c>
      <c r="B37" s="154">
        <v>8.1</v>
      </c>
      <c r="C37" s="154">
        <v>8.6</v>
      </c>
      <c r="D37" s="154">
        <v>10.13</v>
      </c>
      <c r="E37" s="154">
        <v>8.84</v>
      </c>
      <c r="F37" s="154">
        <v>8.58</v>
      </c>
      <c r="G37" s="154">
        <v>5.07</v>
      </c>
      <c r="H37" s="373" t="s">
        <v>4</v>
      </c>
      <c r="I37" s="373" t="s">
        <v>104</v>
      </c>
      <c r="J37" s="373">
        <v>35</v>
      </c>
      <c r="K37" s="15"/>
    </row>
    <row r="38" spans="1:11" ht="19.5">
      <c r="A38" s="154">
        <f t="shared" si="0"/>
        <v>7.94</v>
      </c>
      <c r="B38" s="154">
        <v>4.7</v>
      </c>
      <c r="C38" s="154">
        <v>5.5</v>
      </c>
      <c r="D38" s="154">
        <v>7.94</v>
      </c>
      <c r="E38" s="154">
        <v>4.55</v>
      </c>
      <c r="F38" s="154">
        <v>3.98</v>
      </c>
      <c r="G38" s="154">
        <v>4.56</v>
      </c>
      <c r="H38" s="373" t="s">
        <v>4</v>
      </c>
      <c r="I38" s="373" t="s">
        <v>144</v>
      </c>
      <c r="J38" s="373">
        <v>36</v>
      </c>
      <c r="K38" s="15"/>
    </row>
    <row r="39" spans="1:11" ht="19.5">
      <c r="A39" s="154">
        <f t="shared" si="0"/>
        <v>16.33</v>
      </c>
      <c r="B39" s="154">
        <v>14.3</v>
      </c>
      <c r="C39" s="154">
        <v>13.6</v>
      </c>
      <c r="D39" s="154">
        <v>15.46</v>
      </c>
      <c r="E39" s="154">
        <v>15.39</v>
      </c>
      <c r="F39" s="154">
        <v>16.33</v>
      </c>
      <c r="G39" s="154">
        <v>13.38</v>
      </c>
      <c r="H39" s="155" t="s">
        <v>83</v>
      </c>
      <c r="I39" s="155" t="s">
        <v>179</v>
      </c>
      <c r="J39" s="373">
        <v>37</v>
      </c>
      <c r="K39" s="15"/>
    </row>
    <row r="40" spans="1:11" ht="19.5">
      <c r="A40" s="154">
        <f t="shared" si="0"/>
        <v>7.17</v>
      </c>
      <c r="B40" s="154">
        <v>6.5</v>
      </c>
      <c r="C40" s="154">
        <v>7</v>
      </c>
      <c r="D40" s="154">
        <v>7.17</v>
      </c>
      <c r="E40" s="154">
        <v>6.2</v>
      </c>
      <c r="F40" s="154">
        <v>5.22</v>
      </c>
      <c r="G40" s="154">
        <v>6.64</v>
      </c>
      <c r="H40" s="155" t="s">
        <v>4</v>
      </c>
      <c r="I40" s="155" t="s">
        <v>206</v>
      </c>
      <c r="J40" s="373">
        <v>38</v>
      </c>
      <c r="K40" s="15"/>
    </row>
    <row r="41" spans="1:11" ht="19.5">
      <c r="A41" s="154">
        <f t="shared" si="0"/>
        <v>8.23</v>
      </c>
      <c r="B41" s="154">
        <v>6.8</v>
      </c>
      <c r="C41" s="154">
        <v>6.5</v>
      </c>
      <c r="D41" s="154">
        <v>8.23</v>
      </c>
      <c r="E41" s="154">
        <v>7.7</v>
      </c>
      <c r="F41" s="154">
        <v>8.19</v>
      </c>
      <c r="G41" s="154">
        <v>4.22</v>
      </c>
      <c r="H41" s="155" t="s">
        <v>21</v>
      </c>
      <c r="I41" s="155" t="s">
        <v>207</v>
      </c>
      <c r="J41" s="373">
        <v>39</v>
      </c>
      <c r="K41" s="15"/>
    </row>
    <row r="42" spans="1:11" ht="19.5">
      <c r="A42" s="154">
        <f t="shared" si="0"/>
        <v>9.41</v>
      </c>
      <c r="B42" s="154">
        <v>5.5</v>
      </c>
      <c r="C42" s="154">
        <v>10.7</v>
      </c>
      <c r="D42" s="154">
        <v>9.41</v>
      </c>
      <c r="E42" s="154">
        <v>8.86</v>
      </c>
      <c r="F42" s="154">
        <v>5.13</v>
      </c>
      <c r="G42" s="154">
        <v>6.66</v>
      </c>
      <c r="H42" s="155" t="s">
        <v>21</v>
      </c>
      <c r="I42" s="155" t="s">
        <v>184</v>
      </c>
      <c r="J42" s="373">
        <v>40</v>
      </c>
      <c r="K42" s="15"/>
    </row>
    <row r="43" spans="1:11" ht="19.5">
      <c r="A43" s="154">
        <f t="shared" si="0"/>
        <v>6.39</v>
      </c>
      <c r="B43" s="154">
        <v>6.1</v>
      </c>
      <c r="C43" s="154">
        <v>6.5</v>
      </c>
      <c r="D43" s="154">
        <v>6.39</v>
      </c>
      <c r="E43" s="154">
        <v>5.65</v>
      </c>
      <c r="F43" s="154">
        <v>5.41</v>
      </c>
      <c r="G43" s="154">
        <v>4.74</v>
      </c>
      <c r="H43" s="155" t="s">
        <v>23</v>
      </c>
      <c r="I43" s="155" t="s">
        <v>38</v>
      </c>
      <c r="J43" s="373">
        <v>41</v>
      </c>
      <c r="K43" s="15"/>
    </row>
    <row r="44" spans="1:11" ht="19.5">
      <c r="A44" s="154">
        <f t="shared" si="0"/>
        <v>11.63</v>
      </c>
      <c r="B44" s="154">
        <v>12.4</v>
      </c>
      <c r="C44" s="154">
        <v>12.5</v>
      </c>
      <c r="D44" s="154">
        <v>8.67</v>
      </c>
      <c r="E44" s="154">
        <v>9.35</v>
      </c>
      <c r="F44" s="154">
        <v>11.63</v>
      </c>
      <c r="G44" s="154">
        <v>5.15</v>
      </c>
      <c r="H44" s="155" t="s">
        <v>83</v>
      </c>
      <c r="I44" s="155" t="s">
        <v>255</v>
      </c>
      <c r="J44" s="373">
        <v>42</v>
      </c>
      <c r="K44" s="15"/>
    </row>
    <row r="45" spans="1:11" ht="19.5">
      <c r="A45" s="154">
        <f t="shared" si="0"/>
        <v>10.24</v>
      </c>
      <c r="B45" s="154">
        <v>16.6</v>
      </c>
      <c r="C45" s="154">
        <v>16.8</v>
      </c>
      <c r="D45" s="154">
        <v>10.09</v>
      </c>
      <c r="E45" s="154">
        <v>10.24</v>
      </c>
      <c r="F45" s="154">
        <v>8.55</v>
      </c>
      <c r="G45" s="154">
        <v>0</v>
      </c>
      <c r="H45" s="155" t="s">
        <v>21</v>
      </c>
      <c r="I45" s="414" t="s">
        <v>292</v>
      </c>
      <c r="J45" s="373">
        <v>43</v>
      </c>
      <c r="K45" s="15"/>
    </row>
    <row r="46" spans="1:11" ht="19.5">
      <c r="A46" s="154">
        <f t="shared" si="0"/>
        <v>2.33</v>
      </c>
      <c r="B46" s="154">
        <v>4.7</v>
      </c>
      <c r="C46" s="154">
        <v>4.9</v>
      </c>
      <c r="D46" s="154">
        <v>2.33</v>
      </c>
      <c r="E46" s="154">
        <v>0</v>
      </c>
      <c r="F46" s="154">
        <v>0</v>
      </c>
      <c r="G46" s="154">
        <v>0</v>
      </c>
      <c r="H46" s="155" t="s">
        <v>24</v>
      </c>
      <c r="I46" s="414" t="s">
        <v>293</v>
      </c>
      <c r="J46" s="373">
        <v>44</v>
      </c>
      <c r="K46" s="15"/>
    </row>
    <row r="47" spans="1:11" ht="26.25" customHeight="1">
      <c r="A47" s="232">
        <f t="shared" si="0"/>
        <v>791.9699999999999</v>
      </c>
      <c r="B47" s="232">
        <f>SUM(B3:B46)</f>
        <v>762.7000000000002</v>
      </c>
      <c r="C47" s="232">
        <f>SUM(C3:C46)</f>
        <v>780.2</v>
      </c>
      <c r="D47" s="232">
        <f>SUM(D3:D46)</f>
        <v>791.9699999999999</v>
      </c>
      <c r="E47" s="232">
        <f>SUM(E3:E46)</f>
        <v>766.23</v>
      </c>
      <c r="F47" s="232">
        <f>SUM(F3:F46)</f>
        <v>695.1600000000001</v>
      </c>
      <c r="G47" s="232">
        <f>SUM(G3:G46)</f>
        <v>629.7699999999999</v>
      </c>
      <c r="H47" s="510" t="s">
        <v>94</v>
      </c>
      <c r="I47" s="511"/>
      <c r="J47" s="512"/>
      <c r="K47" s="15"/>
    </row>
    <row r="48" spans="1:10" ht="26.25" customHeight="1">
      <c r="A48" s="154">
        <f t="shared" si="0"/>
        <v>776.9999995231628</v>
      </c>
      <c r="B48" s="154">
        <v>733.6999974250793</v>
      </c>
      <c r="C48" s="154">
        <v>762.5000009536743</v>
      </c>
      <c r="D48" s="154">
        <v>776.9999995231628</v>
      </c>
      <c r="E48" s="154">
        <v>722.8</v>
      </c>
      <c r="F48" s="154">
        <v>658.8000000000002</v>
      </c>
      <c r="G48" s="154">
        <v>614.9000000000001</v>
      </c>
      <c r="H48" s="507" t="s">
        <v>283</v>
      </c>
      <c r="I48" s="507"/>
      <c r="J48" s="507"/>
    </row>
    <row r="49" spans="1:10" ht="15.75">
      <c r="A49" s="17"/>
      <c r="B49" s="17"/>
      <c r="C49" s="17"/>
      <c r="D49" s="17"/>
      <c r="E49" s="17"/>
      <c r="F49" s="17"/>
      <c r="G49" s="17"/>
      <c r="H49" s="508"/>
      <c r="I49" s="508"/>
      <c r="J49" s="508"/>
    </row>
    <row r="50" spans="1:7" ht="15.75">
      <c r="A50" s="17"/>
      <c r="B50" s="17"/>
      <c r="C50" s="17"/>
      <c r="D50" s="17"/>
      <c r="E50" s="17"/>
      <c r="F50" s="17"/>
      <c r="G50" s="17"/>
    </row>
    <row r="52" spans="1:4" ht="15.75">
      <c r="A52" s="17"/>
      <c r="B52" s="17"/>
      <c r="C52" s="17"/>
      <c r="D52" s="17"/>
    </row>
  </sheetData>
  <sheetProtection/>
  <autoFilter ref="A2:J49"/>
  <mergeCells count="4">
    <mergeCell ref="H48:J48"/>
    <mergeCell ref="H49:J49"/>
    <mergeCell ref="A1:J1"/>
    <mergeCell ref="H47:J47"/>
  </mergeCells>
  <printOptions horizontalCentered="1"/>
  <pageMargins left="0.11811023622047245" right="0.11811023622047245" top="0.1968503937007874" bottom="0.2755905511811024" header="0.15748031496062992" footer="0.15748031496062992"/>
  <pageSetup fitToHeight="1" fitToWidth="1"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pane ySplit="2" topLeftCell="A36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1" max="1" width="10.00390625" style="19" bestFit="1" customWidth="1"/>
    <col min="2" max="3" width="7.140625" style="19" customWidth="1"/>
    <col min="4" max="4" width="7.57421875" style="19" customWidth="1"/>
    <col min="5" max="7" width="7.28125" style="19" customWidth="1"/>
    <col min="8" max="8" width="8.8515625" style="19" bestFit="1" customWidth="1"/>
    <col min="9" max="9" width="18.8515625" style="19" bestFit="1" customWidth="1"/>
    <col min="10" max="10" width="4.57421875" style="19" customWidth="1"/>
    <col min="11" max="11" width="7.421875" style="22" customWidth="1"/>
    <col min="12" max="12" width="13.57421875" style="13" bestFit="1" customWidth="1"/>
    <col min="13" max="13" width="11.57421875" style="19" bestFit="1" customWidth="1"/>
    <col min="14" max="16384" width="9.140625" style="19" customWidth="1"/>
  </cols>
  <sheetData>
    <row r="1" spans="1:11" ht="24" customHeight="1">
      <c r="A1" s="509" t="s">
        <v>314</v>
      </c>
      <c r="B1" s="509"/>
      <c r="C1" s="509"/>
      <c r="D1" s="509"/>
      <c r="E1" s="509"/>
      <c r="F1" s="509"/>
      <c r="G1" s="509"/>
      <c r="H1" s="509"/>
      <c r="I1" s="509"/>
      <c r="J1" s="509"/>
      <c r="K1" s="18"/>
    </row>
    <row r="2" spans="1:11" ht="70.5" customHeight="1">
      <c r="A2" s="152" t="s">
        <v>75</v>
      </c>
      <c r="B2" s="152" t="s">
        <v>313</v>
      </c>
      <c r="C2" s="152" t="s">
        <v>312</v>
      </c>
      <c r="D2" s="152" t="s">
        <v>289</v>
      </c>
      <c r="E2" s="152" t="s">
        <v>19</v>
      </c>
      <c r="F2" s="152" t="s">
        <v>18</v>
      </c>
      <c r="G2" s="152" t="s">
        <v>44</v>
      </c>
      <c r="H2" s="152" t="s">
        <v>40</v>
      </c>
      <c r="I2" s="153" t="s">
        <v>41</v>
      </c>
      <c r="J2" s="153" t="s">
        <v>0</v>
      </c>
      <c r="K2" s="18"/>
    </row>
    <row r="3" spans="1:12" ht="18.75" customHeight="1">
      <c r="A3" s="154">
        <f>MAX(B3:G3)</f>
        <v>24.4</v>
      </c>
      <c r="B3" s="154">
        <v>23.1</v>
      </c>
      <c r="C3" s="154">
        <v>24</v>
      </c>
      <c r="D3" s="154">
        <v>24.4</v>
      </c>
      <c r="E3" s="154">
        <v>21.61</v>
      </c>
      <c r="F3" s="154">
        <v>19.31</v>
      </c>
      <c r="G3" s="154">
        <v>17.21</v>
      </c>
      <c r="H3" s="373" t="s">
        <v>4</v>
      </c>
      <c r="I3" s="373" t="s">
        <v>76</v>
      </c>
      <c r="J3" s="373">
        <v>1</v>
      </c>
      <c r="K3" s="20"/>
      <c r="L3" s="24"/>
    </row>
    <row r="4" spans="1:12" ht="18.75" customHeight="1">
      <c r="A4" s="154">
        <f aca="true" t="shared" si="0" ref="A4:A47">MAX(B4:G4)</f>
        <v>42.1</v>
      </c>
      <c r="B4" s="154">
        <v>32.9</v>
      </c>
      <c r="C4" s="154">
        <v>38.4</v>
      </c>
      <c r="D4" s="154">
        <v>42.1</v>
      </c>
      <c r="E4" s="154">
        <v>32.95</v>
      </c>
      <c r="F4" s="154">
        <v>26.25</v>
      </c>
      <c r="G4" s="154">
        <v>25.81</v>
      </c>
      <c r="H4" s="373" t="s">
        <v>4</v>
      </c>
      <c r="I4" s="373" t="s">
        <v>77</v>
      </c>
      <c r="J4" s="373">
        <v>2</v>
      </c>
      <c r="K4" s="20"/>
      <c r="L4" s="24"/>
    </row>
    <row r="5" spans="1:12" ht="18.75" customHeight="1">
      <c r="A5" s="154">
        <f t="shared" si="0"/>
        <v>49</v>
      </c>
      <c r="B5" s="154">
        <v>43.8</v>
      </c>
      <c r="C5" s="154">
        <v>45.2</v>
      </c>
      <c r="D5" s="154">
        <v>49</v>
      </c>
      <c r="E5" s="154">
        <v>48.3</v>
      </c>
      <c r="F5" s="154">
        <v>36.72</v>
      </c>
      <c r="G5" s="154">
        <v>36.16</v>
      </c>
      <c r="H5" s="373" t="s">
        <v>4</v>
      </c>
      <c r="I5" s="373" t="s">
        <v>78</v>
      </c>
      <c r="J5" s="373">
        <v>3</v>
      </c>
      <c r="K5" s="20"/>
      <c r="L5" s="24"/>
    </row>
    <row r="6" spans="1:18" ht="18.75" customHeight="1">
      <c r="A6" s="154">
        <f t="shared" si="0"/>
        <v>43.85</v>
      </c>
      <c r="B6" s="154">
        <v>34.5</v>
      </c>
      <c r="C6" s="154">
        <v>26.1</v>
      </c>
      <c r="D6" s="154">
        <v>25.7</v>
      </c>
      <c r="E6" s="154">
        <v>25.47</v>
      </c>
      <c r="F6" s="154">
        <v>43.85</v>
      </c>
      <c r="G6" s="154">
        <v>22.54</v>
      </c>
      <c r="H6" s="373" t="s">
        <v>4</v>
      </c>
      <c r="I6" s="373" t="s">
        <v>79</v>
      </c>
      <c r="J6" s="373">
        <v>4</v>
      </c>
      <c r="K6" s="20"/>
      <c r="L6" s="43"/>
      <c r="M6" s="44"/>
      <c r="N6" s="44"/>
      <c r="O6" s="44"/>
      <c r="P6" s="44"/>
      <c r="Q6" s="44"/>
      <c r="R6" s="45"/>
    </row>
    <row r="7" spans="1:18" ht="18.75" customHeight="1">
      <c r="A7" s="154">
        <f t="shared" si="0"/>
        <v>29</v>
      </c>
      <c r="B7" s="154">
        <v>27.2</v>
      </c>
      <c r="C7" s="154">
        <v>28.1</v>
      </c>
      <c r="D7" s="154">
        <v>29</v>
      </c>
      <c r="E7" s="154">
        <v>26.28</v>
      </c>
      <c r="F7" s="154">
        <v>21.63</v>
      </c>
      <c r="G7" s="154">
        <v>21.71</v>
      </c>
      <c r="H7" s="373" t="s">
        <v>4</v>
      </c>
      <c r="I7" s="373" t="s">
        <v>80</v>
      </c>
      <c r="J7" s="373">
        <v>5</v>
      </c>
      <c r="K7" s="20"/>
      <c r="L7" s="43"/>
      <c r="M7" s="45"/>
      <c r="N7" s="45"/>
      <c r="O7" s="45"/>
      <c r="P7" s="45"/>
      <c r="Q7" s="45"/>
      <c r="R7" s="45"/>
    </row>
    <row r="8" spans="1:18" ht="18.75" customHeight="1">
      <c r="A8" s="154">
        <f t="shared" si="0"/>
        <v>20.9</v>
      </c>
      <c r="B8" s="154">
        <v>20.9</v>
      </c>
      <c r="C8" s="154">
        <v>20.1</v>
      </c>
      <c r="D8" s="154">
        <v>20.5</v>
      </c>
      <c r="E8" s="154">
        <v>19.5</v>
      </c>
      <c r="F8" s="154">
        <v>18.47</v>
      </c>
      <c r="G8" s="154">
        <v>17.58</v>
      </c>
      <c r="H8" s="373" t="s">
        <v>4</v>
      </c>
      <c r="I8" s="373" t="s">
        <v>52</v>
      </c>
      <c r="J8" s="373">
        <v>6</v>
      </c>
      <c r="K8" s="20"/>
      <c r="L8" s="43"/>
      <c r="M8" s="45"/>
      <c r="N8" s="45"/>
      <c r="O8" s="45"/>
      <c r="P8" s="45"/>
      <c r="Q8" s="45"/>
      <c r="R8" s="45"/>
    </row>
    <row r="9" spans="1:18" ht="18.75" customHeight="1">
      <c r="A9" s="154">
        <f t="shared" si="0"/>
        <v>29.8</v>
      </c>
      <c r="B9" s="154">
        <v>29.8</v>
      </c>
      <c r="C9" s="154">
        <v>28.6</v>
      </c>
      <c r="D9" s="154">
        <v>20.4</v>
      </c>
      <c r="E9" s="154">
        <v>22.1</v>
      </c>
      <c r="F9" s="154">
        <v>29.36</v>
      </c>
      <c r="G9" s="154">
        <v>17.01</v>
      </c>
      <c r="H9" s="373" t="s">
        <v>23</v>
      </c>
      <c r="I9" s="373" t="s">
        <v>56</v>
      </c>
      <c r="J9" s="373">
        <v>7</v>
      </c>
      <c r="K9" s="20"/>
      <c r="L9" s="43"/>
      <c r="M9" s="45"/>
      <c r="N9" s="45"/>
      <c r="O9" s="45"/>
      <c r="P9" s="45"/>
      <c r="Q9" s="45"/>
      <c r="R9" s="45"/>
    </row>
    <row r="10" spans="1:18" ht="18.75" customHeight="1">
      <c r="A10" s="154">
        <f t="shared" si="0"/>
        <v>16.6</v>
      </c>
      <c r="B10" s="154">
        <v>15.3</v>
      </c>
      <c r="C10" s="154">
        <v>15.6</v>
      </c>
      <c r="D10" s="154">
        <v>16.6</v>
      </c>
      <c r="E10" s="154">
        <v>15.33</v>
      </c>
      <c r="F10" s="154">
        <v>14.37</v>
      </c>
      <c r="G10" s="154">
        <v>9.01</v>
      </c>
      <c r="H10" s="373" t="s">
        <v>23</v>
      </c>
      <c r="I10" s="373" t="s">
        <v>57</v>
      </c>
      <c r="J10" s="373">
        <v>8</v>
      </c>
      <c r="K10" s="20"/>
      <c r="L10" s="43"/>
      <c r="M10" s="45"/>
      <c r="N10" s="45"/>
      <c r="O10" s="45"/>
      <c r="P10" s="45"/>
      <c r="Q10" s="45"/>
      <c r="R10" s="45"/>
    </row>
    <row r="11" spans="1:18" ht="18.75" customHeight="1">
      <c r="A11" s="154">
        <f t="shared" si="0"/>
        <v>19.3</v>
      </c>
      <c r="B11" s="154">
        <v>16.8</v>
      </c>
      <c r="C11" s="154">
        <v>19.3</v>
      </c>
      <c r="D11" s="154">
        <v>17.6</v>
      </c>
      <c r="E11" s="154">
        <v>18.44</v>
      </c>
      <c r="F11" s="154">
        <v>15.33</v>
      </c>
      <c r="G11" s="154">
        <v>16.5</v>
      </c>
      <c r="H11" s="373" t="s">
        <v>23</v>
      </c>
      <c r="I11" s="373" t="s">
        <v>37</v>
      </c>
      <c r="J11" s="373">
        <v>9</v>
      </c>
      <c r="K11" s="20"/>
      <c r="L11" s="43"/>
      <c r="M11" s="45"/>
      <c r="N11" s="45"/>
      <c r="O11" s="45"/>
      <c r="P11" s="45"/>
      <c r="Q11" s="45"/>
      <c r="R11" s="45"/>
    </row>
    <row r="12" spans="1:18" ht="18.75" customHeight="1">
      <c r="A12" s="154">
        <f t="shared" si="0"/>
        <v>11.6</v>
      </c>
      <c r="B12" s="154">
        <v>7.7</v>
      </c>
      <c r="C12" s="154">
        <v>11.6</v>
      </c>
      <c r="D12" s="154">
        <v>8</v>
      </c>
      <c r="E12" s="154">
        <v>7.69</v>
      </c>
      <c r="F12" s="154">
        <v>7.56</v>
      </c>
      <c r="G12" s="154">
        <v>7.43</v>
      </c>
      <c r="H12" s="373" t="s">
        <v>24</v>
      </c>
      <c r="I12" s="373" t="s">
        <v>81</v>
      </c>
      <c r="J12" s="373">
        <v>10</v>
      </c>
      <c r="K12" s="20"/>
      <c r="L12" s="43"/>
      <c r="M12" s="45"/>
      <c r="N12" s="45"/>
      <c r="O12" s="45"/>
      <c r="P12" s="45"/>
      <c r="Q12" s="45"/>
      <c r="R12" s="45"/>
    </row>
    <row r="13" spans="1:12" ht="18.75" customHeight="1">
      <c r="A13" s="154">
        <f t="shared" si="0"/>
        <v>6.6</v>
      </c>
      <c r="B13" s="154">
        <v>4.5</v>
      </c>
      <c r="C13" s="154">
        <v>5.7</v>
      </c>
      <c r="D13" s="154">
        <v>6.6</v>
      </c>
      <c r="E13" s="154">
        <v>5.54</v>
      </c>
      <c r="F13" s="154">
        <v>4.44</v>
      </c>
      <c r="G13" s="154">
        <v>6.02</v>
      </c>
      <c r="H13" s="373" t="s">
        <v>24</v>
      </c>
      <c r="I13" s="373" t="s">
        <v>54</v>
      </c>
      <c r="J13" s="373">
        <v>11</v>
      </c>
      <c r="K13" s="20"/>
      <c r="L13" s="24"/>
    </row>
    <row r="14" spans="1:12" ht="18.75" customHeight="1">
      <c r="A14" s="154">
        <f t="shared" si="0"/>
        <v>9.3</v>
      </c>
      <c r="B14" s="154">
        <v>8.5</v>
      </c>
      <c r="C14" s="154">
        <v>8.8</v>
      </c>
      <c r="D14" s="154">
        <v>9.3</v>
      </c>
      <c r="E14" s="154">
        <v>9.01</v>
      </c>
      <c r="F14" s="154">
        <v>8.72</v>
      </c>
      <c r="G14" s="154">
        <v>8.41</v>
      </c>
      <c r="H14" s="373" t="s">
        <v>24</v>
      </c>
      <c r="I14" s="373" t="s">
        <v>82</v>
      </c>
      <c r="J14" s="373">
        <v>12</v>
      </c>
      <c r="K14" s="20"/>
      <c r="L14" s="24"/>
    </row>
    <row r="15" spans="1:12" ht="18.75" customHeight="1">
      <c r="A15" s="154">
        <f t="shared" si="0"/>
        <v>3.8</v>
      </c>
      <c r="B15" s="154">
        <v>0</v>
      </c>
      <c r="C15" s="154">
        <v>0</v>
      </c>
      <c r="D15" s="154">
        <v>3.5</v>
      </c>
      <c r="E15" s="154">
        <v>3.8</v>
      </c>
      <c r="F15" s="154">
        <v>3.21</v>
      </c>
      <c r="G15" s="154">
        <v>3.26</v>
      </c>
      <c r="H15" s="373" t="s">
        <v>24</v>
      </c>
      <c r="I15" s="373" t="s">
        <v>240</v>
      </c>
      <c r="J15" s="373">
        <v>13</v>
      </c>
      <c r="K15" s="20"/>
      <c r="L15" s="24"/>
    </row>
    <row r="16" spans="1:12" ht="18.75" customHeight="1">
      <c r="A16" s="154">
        <f t="shared" si="0"/>
        <v>15.6</v>
      </c>
      <c r="B16" s="154">
        <v>14.9</v>
      </c>
      <c r="C16" s="154">
        <v>15.3</v>
      </c>
      <c r="D16" s="154">
        <v>15.6</v>
      </c>
      <c r="E16" s="154">
        <v>13.82</v>
      </c>
      <c r="F16" s="154">
        <v>13.73</v>
      </c>
      <c r="G16" s="154">
        <v>13.56</v>
      </c>
      <c r="H16" s="373" t="s">
        <v>83</v>
      </c>
      <c r="I16" s="373" t="s">
        <v>84</v>
      </c>
      <c r="J16" s="373">
        <v>14</v>
      </c>
      <c r="K16" s="20"/>
      <c r="L16" s="24"/>
    </row>
    <row r="17" spans="1:12" ht="18.75" customHeight="1">
      <c r="A17" s="154">
        <f t="shared" si="0"/>
        <v>27.2</v>
      </c>
      <c r="B17" s="154">
        <v>26.3</v>
      </c>
      <c r="C17" s="154">
        <v>27.2</v>
      </c>
      <c r="D17" s="154">
        <v>26.7</v>
      </c>
      <c r="E17" s="154">
        <v>26.43</v>
      </c>
      <c r="F17" s="154">
        <v>24.05</v>
      </c>
      <c r="G17" s="154">
        <v>22.11</v>
      </c>
      <c r="H17" s="373" t="s">
        <v>83</v>
      </c>
      <c r="I17" s="373" t="s">
        <v>85</v>
      </c>
      <c r="J17" s="373">
        <v>15</v>
      </c>
      <c r="K17" s="20"/>
      <c r="L17" s="24"/>
    </row>
    <row r="18" spans="1:12" ht="18.75" customHeight="1">
      <c r="A18" s="154">
        <f t="shared" si="0"/>
        <v>38</v>
      </c>
      <c r="B18" s="154">
        <v>34.8</v>
      </c>
      <c r="C18" s="154">
        <v>33.9</v>
      </c>
      <c r="D18" s="154">
        <v>38</v>
      </c>
      <c r="E18" s="154">
        <v>37.58</v>
      </c>
      <c r="F18" s="154">
        <v>35.09</v>
      </c>
      <c r="G18" s="154">
        <v>34.66</v>
      </c>
      <c r="H18" s="373" t="s">
        <v>83</v>
      </c>
      <c r="I18" s="373" t="s">
        <v>27</v>
      </c>
      <c r="J18" s="373">
        <v>16</v>
      </c>
      <c r="K18" s="20"/>
      <c r="L18" s="24"/>
    </row>
    <row r="19" spans="1:12" ht="18.75" customHeight="1">
      <c r="A19" s="154">
        <f t="shared" si="0"/>
        <v>26.3</v>
      </c>
      <c r="B19" s="154">
        <v>25.4</v>
      </c>
      <c r="C19" s="154">
        <v>25.8</v>
      </c>
      <c r="D19" s="154">
        <v>26.3</v>
      </c>
      <c r="E19" s="154">
        <v>25.39</v>
      </c>
      <c r="F19" s="154">
        <v>23.33</v>
      </c>
      <c r="G19" s="154">
        <v>21.84</v>
      </c>
      <c r="H19" s="373" t="s">
        <v>83</v>
      </c>
      <c r="I19" s="373" t="s">
        <v>13</v>
      </c>
      <c r="J19" s="373">
        <v>17</v>
      </c>
      <c r="K19" s="20"/>
      <c r="L19" s="24"/>
    </row>
    <row r="20" spans="1:12" ht="18.75" customHeight="1">
      <c r="A20" s="154">
        <f t="shared" si="0"/>
        <v>51.3</v>
      </c>
      <c r="B20" s="154">
        <v>48.7</v>
      </c>
      <c r="C20" s="154">
        <v>49</v>
      </c>
      <c r="D20" s="154">
        <v>51.3</v>
      </c>
      <c r="E20" s="154">
        <v>47.83</v>
      </c>
      <c r="F20" s="154">
        <v>40.32</v>
      </c>
      <c r="G20" s="154">
        <v>37.29</v>
      </c>
      <c r="H20" s="373" t="s">
        <v>21</v>
      </c>
      <c r="I20" s="373" t="s">
        <v>86</v>
      </c>
      <c r="J20" s="373">
        <v>18</v>
      </c>
      <c r="K20" s="20"/>
      <c r="L20" s="24"/>
    </row>
    <row r="21" spans="1:12" ht="18.75" customHeight="1">
      <c r="A21" s="154">
        <f t="shared" si="0"/>
        <v>46</v>
      </c>
      <c r="B21" s="154">
        <v>41.5</v>
      </c>
      <c r="C21" s="154">
        <v>44.2</v>
      </c>
      <c r="D21" s="154">
        <v>46</v>
      </c>
      <c r="E21" s="154">
        <v>44.3</v>
      </c>
      <c r="F21" s="154">
        <v>37.23</v>
      </c>
      <c r="G21" s="154">
        <v>30.81</v>
      </c>
      <c r="H21" s="373" t="s">
        <v>21</v>
      </c>
      <c r="I21" s="373" t="s">
        <v>87</v>
      </c>
      <c r="J21" s="373">
        <v>19</v>
      </c>
      <c r="K21" s="20"/>
      <c r="L21" s="24"/>
    </row>
    <row r="22" spans="1:12" ht="18.75" customHeight="1">
      <c r="A22" s="154">
        <f t="shared" si="0"/>
        <v>41.1</v>
      </c>
      <c r="B22" s="154">
        <v>38.8</v>
      </c>
      <c r="C22" s="154">
        <v>41.1</v>
      </c>
      <c r="D22" s="154">
        <v>37.8</v>
      </c>
      <c r="E22" s="154">
        <v>40.28</v>
      </c>
      <c r="F22" s="154">
        <v>40.1</v>
      </c>
      <c r="G22" s="154">
        <v>37.6</v>
      </c>
      <c r="H22" s="373" t="s">
        <v>21</v>
      </c>
      <c r="I22" s="373" t="s">
        <v>88</v>
      </c>
      <c r="J22" s="373">
        <v>20</v>
      </c>
      <c r="K22" s="20"/>
      <c r="L22" s="24"/>
    </row>
    <row r="23" spans="1:12" ht="18.75" customHeight="1">
      <c r="A23" s="154">
        <f t="shared" si="0"/>
        <v>27.3</v>
      </c>
      <c r="B23" s="154">
        <v>25</v>
      </c>
      <c r="C23" s="154">
        <v>26.9</v>
      </c>
      <c r="D23" s="154">
        <v>27.3</v>
      </c>
      <c r="E23" s="154">
        <v>27.02</v>
      </c>
      <c r="F23" s="154">
        <v>25.89</v>
      </c>
      <c r="G23" s="154">
        <v>23.47</v>
      </c>
      <c r="H23" s="373" t="s">
        <v>21</v>
      </c>
      <c r="I23" s="373" t="s">
        <v>89</v>
      </c>
      <c r="J23" s="373">
        <v>21</v>
      </c>
      <c r="K23" s="20"/>
      <c r="L23" s="24"/>
    </row>
    <row r="24" spans="1:12" ht="18.75" customHeight="1">
      <c r="A24" s="154">
        <f t="shared" si="0"/>
        <v>53.62</v>
      </c>
      <c r="B24" s="154">
        <v>53.4</v>
      </c>
      <c r="C24" s="154">
        <v>50.8</v>
      </c>
      <c r="D24" s="154">
        <v>50.9</v>
      </c>
      <c r="E24" s="154">
        <v>53.62</v>
      </c>
      <c r="F24" s="154">
        <v>50.73</v>
      </c>
      <c r="G24" s="154">
        <v>48.46</v>
      </c>
      <c r="H24" s="373" t="s">
        <v>21</v>
      </c>
      <c r="I24" s="373" t="s">
        <v>90</v>
      </c>
      <c r="J24" s="373">
        <v>22</v>
      </c>
      <c r="K24" s="20"/>
      <c r="L24" s="24"/>
    </row>
    <row r="25" spans="1:12" ht="18.75" customHeight="1">
      <c r="A25" s="154">
        <f t="shared" si="0"/>
        <v>18.6</v>
      </c>
      <c r="B25" s="154">
        <v>18.6</v>
      </c>
      <c r="C25" s="154">
        <v>17.6</v>
      </c>
      <c r="D25" s="154">
        <v>16.8</v>
      </c>
      <c r="E25" s="154">
        <v>15.37</v>
      </c>
      <c r="F25" s="154">
        <v>14.55</v>
      </c>
      <c r="G25" s="154">
        <v>14.98</v>
      </c>
      <c r="H25" s="373" t="s">
        <v>21</v>
      </c>
      <c r="I25" s="373" t="s">
        <v>15</v>
      </c>
      <c r="J25" s="373">
        <v>23</v>
      </c>
      <c r="K25" s="20"/>
      <c r="L25" s="24"/>
    </row>
    <row r="26" spans="1:12" ht="18.75" customHeight="1">
      <c r="A26" s="154">
        <f t="shared" si="0"/>
        <v>31.23</v>
      </c>
      <c r="B26" s="154">
        <v>19.7</v>
      </c>
      <c r="C26" s="154">
        <v>19.9</v>
      </c>
      <c r="D26" s="154">
        <v>20.7</v>
      </c>
      <c r="E26" s="154">
        <v>31.23</v>
      </c>
      <c r="F26" s="154">
        <v>19.69</v>
      </c>
      <c r="G26" s="154">
        <v>15.31</v>
      </c>
      <c r="H26" s="373" t="s">
        <v>21</v>
      </c>
      <c r="I26" s="373" t="s">
        <v>16</v>
      </c>
      <c r="J26" s="373">
        <v>24</v>
      </c>
      <c r="K26" s="20"/>
      <c r="L26" s="24"/>
    </row>
    <row r="27" spans="1:12" ht="18.75" customHeight="1">
      <c r="A27" s="154">
        <f t="shared" si="0"/>
        <v>18.9</v>
      </c>
      <c r="B27" s="154">
        <v>17.3</v>
      </c>
      <c r="C27" s="154">
        <v>18.2</v>
      </c>
      <c r="D27" s="154">
        <v>18.9</v>
      </c>
      <c r="E27" s="154">
        <v>17.41</v>
      </c>
      <c r="F27" s="154">
        <v>16.57</v>
      </c>
      <c r="G27" s="154">
        <v>15.22</v>
      </c>
      <c r="H27" s="373" t="s">
        <v>4</v>
      </c>
      <c r="I27" s="373" t="s">
        <v>5</v>
      </c>
      <c r="J27" s="373">
        <v>25</v>
      </c>
      <c r="K27" s="20"/>
      <c r="L27" s="24"/>
    </row>
    <row r="28" spans="1:12" ht="18.75" customHeight="1">
      <c r="A28" s="154">
        <f t="shared" si="0"/>
        <v>10.8</v>
      </c>
      <c r="B28" s="154">
        <v>8.5</v>
      </c>
      <c r="C28" s="154">
        <v>6.6</v>
      </c>
      <c r="D28" s="154">
        <v>10.8</v>
      </c>
      <c r="E28" s="154">
        <v>7.18</v>
      </c>
      <c r="F28" s="154">
        <v>6.39</v>
      </c>
      <c r="G28" s="154">
        <v>7.42</v>
      </c>
      <c r="H28" s="373" t="s">
        <v>4</v>
      </c>
      <c r="I28" s="373" t="s">
        <v>91</v>
      </c>
      <c r="J28" s="373">
        <v>26</v>
      </c>
      <c r="K28" s="20"/>
      <c r="L28" s="24"/>
    </row>
    <row r="29" spans="1:12" ht="18.75" customHeight="1">
      <c r="A29" s="154">
        <f t="shared" si="0"/>
        <v>35.6</v>
      </c>
      <c r="B29" s="154">
        <v>33.4</v>
      </c>
      <c r="C29" s="154">
        <v>34.8</v>
      </c>
      <c r="D29" s="154">
        <v>35.6</v>
      </c>
      <c r="E29" s="154">
        <v>33.59</v>
      </c>
      <c r="F29" s="154">
        <v>29.76</v>
      </c>
      <c r="G29" s="154">
        <v>21.29</v>
      </c>
      <c r="H29" s="373" t="s">
        <v>23</v>
      </c>
      <c r="I29" s="373" t="s">
        <v>10</v>
      </c>
      <c r="J29" s="373">
        <v>27</v>
      </c>
      <c r="K29" s="20"/>
      <c r="L29" s="24"/>
    </row>
    <row r="30" spans="1:12" ht="18.75" customHeight="1">
      <c r="A30" s="154">
        <f t="shared" si="0"/>
        <v>24.69</v>
      </c>
      <c r="B30" s="154">
        <v>20.4</v>
      </c>
      <c r="C30" s="154">
        <v>20.7</v>
      </c>
      <c r="D30" s="154">
        <v>22.7</v>
      </c>
      <c r="E30" s="154">
        <v>24.69</v>
      </c>
      <c r="F30" s="154">
        <v>19.34</v>
      </c>
      <c r="G30" s="154">
        <v>18.72</v>
      </c>
      <c r="H30" s="373" t="s">
        <v>4</v>
      </c>
      <c r="I30" s="373" t="s">
        <v>92</v>
      </c>
      <c r="J30" s="373">
        <v>28</v>
      </c>
      <c r="K30" s="20"/>
      <c r="L30" s="24"/>
    </row>
    <row r="31" spans="1:12" ht="18.75" customHeight="1">
      <c r="A31" s="154">
        <f t="shared" si="0"/>
        <v>24.4</v>
      </c>
      <c r="B31" s="154">
        <v>17</v>
      </c>
      <c r="C31" s="154">
        <v>24.4</v>
      </c>
      <c r="D31" s="154">
        <v>17.8</v>
      </c>
      <c r="E31" s="154">
        <v>16.36</v>
      </c>
      <c r="F31" s="154">
        <v>16.66</v>
      </c>
      <c r="G31" s="154">
        <v>16.48</v>
      </c>
      <c r="H31" s="373" t="s">
        <v>24</v>
      </c>
      <c r="I31" s="373" t="s">
        <v>8</v>
      </c>
      <c r="J31" s="373">
        <v>29</v>
      </c>
      <c r="K31" s="20"/>
      <c r="L31" s="24"/>
    </row>
    <row r="32" spans="1:12" ht="18.75" customHeight="1">
      <c r="A32" s="154">
        <f t="shared" si="0"/>
        <v>17.4</v>
      </c>
      <c r="B32" s="154">
        <v>17.4</v>
      </c>
      <c r="C32" s="154">
        <v>17</v>
      </c>
      <c r="D32" s="154">
        <v>17.3</v>
      </c>
      <c r="E32" s="154">
        <v>16.71</v>
      </c>
      <c r="F32" s="154">
        <v>16.27</v>
      </c>
      <c r="G32" s="154">
        <v>15.36</v>
      </c>
      <c r="H32" s="373" t="s">
        <v>21</v>
      </c>
      <c r="I32" s="373" t="s">
        <v>69</v>
      </c>
      <c r="J32" s="373">
        <v>30</v>
      </c>
      <c r="K32" s="20"/>
      <c r="L32" s="24"/>
    </row>
    <row r="33" spans="1:12" ht="18.75" customHeight="1">
      <c r="A33" s="154">
        <f t="shared" si="0"/>
        <v>14.85</v>
      </c>
      <c r="B33" s="154">
        <v>14.1</v>
      </c>
      <c r="C33" s="154">
        <v>14.6</v>
      </c>
      <c r="D33" s="154">
        <v>14.8</v>
      </c>
      <c r="E33" s="154">
        <v>14.85</v>
      </c>
      <c r="F33" s="154">
        <v>14.71</v>
      </c>
      <c r="G33" s="154">
        <v>13.99</v>
      </c>
      <c r="H33" s="373" t="s">
        <v>83</v>
      </c>
      <c r="I33" s="376" t="s">
        <v>93</v>
      </c>
      <c r="J33" s="373">
        <v>31</v>
      </c>
      <c r="K33" s="20"/>
      <c r="L33" s="24"/>
    </row>
    <row r="34" spans="1:12" ht="18.75" customHeight="1">
      <c r="A34" s="154">
        <f t="shared" si="0"/>
        <v>23.2</v>
      </c>
      <c r="B34" s="154">
        <v>20.7</v>
      </c>
      <c r="C34" s="154">
        <v>20.7</v>
      </c>
      <c r="D34" s="154">
        <v>23.2</v>
      </c>
      <c r="E34" s="154">
        <v>19.56</v>
      </c>
      <c r="F34" s="154">
        <v>14.2</v>
      </c>
      <c r="G34" s="154">
        <v>11.66</v>
      </c>
      <c r="H34" s="373" t="s">
        <v>21</v>
      </c>
      <c r="I34" s="376" t="s">
        <v>71</v>
      </c>
      <c r="J34" s="373">
        <v>32</v>
      </c>
      <c r="K34" s="20"/>
      <c r="L34" s="24"/>
    </row>
    <row r="35" spans="1:12" ht="18.75" customHeight="1">
      <c r="A35" s="154">
        <f t="shared" si="0"/>
        <v>15.8</v>
      </c>
      <c r="B35" s="154">
        <v>13.8</v>
      </c>
      <c r="C35" s="154">
        <v>14.9</v>
      </c>
      <c r="D35" s="154">
        <v>15.8</v>
      </c>
      <c r="E35" s="154">
        <v>14.84</v>
      </c>
      <c r="F35" s="154">
        <v>13.32</v>
      </c>
      <c r="G35" s="154">
        <v>10.87</v>
      </c>
      <c r="H35" s="373" t="s">
        <v>4</v>
      </c>
      <c r="I35" s="373" t="s">
        <v>72</v>
      </c>
      <c r="J35" s="373">
        <v>33</v>
      </c>
      <c r="K35" s="20"/>
      <c r="L35" s="24"/>
    </row>
    <row r="36" spans="1:12" ht="18.75" customHeight="1">
      <c r="A36" s="154">
        <f t="shared" si="0"/>
        <v>10.9</v>
      </c>
      <c r="B36" s="154">
        <v>10.4</v>
      </c>
      <c r="C36" s="154">
        <v>10.9</v>
      </c>
      <c r="D36" s="154">
        <v>10.8</v>
      </c>
      <c r="E36" s="154">
        <v>9.51</v>
      </c>
      <c r="F36" s="154">
        <v>9.73</v>
      </c>
      <c r="G36" s="154">
        <v>9.44</v>
      </c>
      <c r="H36" s="373" t="s">
        <v>21</v>
      </c>
      <c r="I36" s="373" t="s">
        <v>73</v>
      </c>
      <c r="J36" s="373">
        <v>34</v>
      </c>
      <c r="K36" s="20"/>
      <c r="L36" s="24"/>
    </row>
    <row r="37" spans="1:12" ht="18.75" customHeight="1">
      <c r="A37" s="154">
        <f t="shared" si="0"/>
        <v>10.6</v>
      </c>
      <c r="B37" s="154">
        <v>9.3</v>
      </c>
      <c r="C37" s="154">
        <v>10.2</v>
      </c>
      <c r="D37" s="154">
        <v>10.6</v>
      </c>
      <c r="E37" s="154">
        <v>9.62</v>
      </c>
      <c r="F37" s="154">
        <v>9.73</v>
      </c>
      <c r="G37" s="154">
        <v>7.71</v>
      </c>
      <c r="H37" s="373" t="s">
        <v>4</v>
      </c>
      <c r="I37" s="373" t="s">
        <v>104</v>
      </c>
      <c r="J37" s="373">
        <v>35</v>
      </c>
      <c r="K37" s="20"/>
      <c r="L37" s="24"/>
    </row>
    <row r="38" spans="1:12" ht="18.75" customHeight="1">
      <c r="A38" s="154">
        <f t="shared" si="0"/>
        <v>8.6</v>
      </c>
      <c r="B38" s="154">
        <v>4.7</v>
      </c>
      <c r="C38" s="154">
        <v>7.1</v>
      </c>
      <c r="D38" s="154">
        <v>8.6</v>
      </c>
      <c r="E38" s="154">
        <v>4.55</v>
      </c>
      <c r="F38" s="154">
        <v>3.98</v>
      </c>
      <c r="G38" s="154">
        <v>4.56</v>
      </c>
      <c r="H38" s="373" t="s">
        <v>4</v>
      </c>
      <c r="I38" s="373" t="s">
        <v>144</v>
      </c>
      <c r="J38" s="373">
        <v>36</v>
      </c>
      <c r="K38" s="20"/>
      <c r="L38" s="24"/>
    </row>
    <row r="39" spans="1:12" ht="18.75" customHeight="1">
      <c r="A39" s="154">
        <f t="shared" si="0"/>
        <v>22.53</v>
      </c>
      <c r="B39" s="154">
        <v>17.7</v>
      </c>
      <c r="C39" s="154">
        <v>16.4</v>
      </c>
      <c r="D39" s="154">
        <v>15.7</v>
      </c>
      <c r="E39" s="154">
        <v>22.53</v>
      </c>
      <c r="F39" s="154">
        <v>17.19</v>
      </c>
      <c r="G39" s="154">
        <v>15.37</v>
      </c>
      <c r="H39" s="155" t="s">
        <v>83</v>
      </c>
      <c r="I39" s="155" t="s">
        <v>179</v>
      </c>
      <c r="J39" s="373">
        <v>37</v>
      </c>
      <c r="K39" s="20"/>
      <c r="L39" s="24"/>
    </row>
    <row r="40" spans="1:12" ht="18.75" customHeight="1">
      <c r="A40" s="154">
        <f t="shared" si="0"/>
        <v>11.1</v>
      </c>
      <c r="B40" s="154">
        <v>11.1</v>
      </c>
      <c r="C40" s="154">
        <v>7.8</v>
      </c>
      <c r="D40" s="154">
        <v>8.3</v>
      </c>
      <c r="E40" s="154">
        <v>7.81</v>
      </c>
      <c r="F40" s="154">
        <v>6.27</v>
      </c>
      <c r="G40" s="154">
        <v>6.64</v>
      </c>
      <c r="H40" s="155" t="s">
        <v>4</v>
      </c>
      <c r="I40" s="155" t="s">
        <v>206</v>
      </c>
      <c r="J40" s="373">
        <v>38</v>
      </c>
      <c r="K40" s="20"/>
      <c r="L40" s="24"/>
    </row>
    <row r="41" spans="1:12" ht="18.75" customHeight="1">
      <c r="A41" s="154">
        <f t="shared" si="0"/>
        <v>10.4</v>
      </c>
      <c r="B41" s="154">
        <v>8.7</v>
      </c>
      <c r="C41" s="154">
        <v>10.4</v>
      </c>
      <c r="D41" s="154">
        <v>9.8</v>
      </c>
      <c r="E41" s="154">
        <v>9.53</v>
      </c>
      <c r="F41" s="154">
        <v>8.9</v>
      </c>
      <c r="G41" s="154">
        <v>8.5</v>
      </c>
      <c r="H41" s="155" t="s">
        <v>21</v>
      </c>
      <c r="I41" s="155" t="s">
        <v>207</v>
      </c>
      <c r="J41" s="373">
        <v>39</v>
      </c>
      <c r="K41" s="20"/>
      <c r="L41" s="24"/>
    </row>
    <row r="42" spans="1:12" ht="18.75" customHeight="1">
      <c r="A42" s="154">
        <f t="shared" si="0"/>
        <v>12.3</v>
      </c>
      <c r="B42" s="154">
        <v>10.6</v>
      </c>
      <c r="C42" s="154">
        <v>12.2</v>
      </c>
      <c r="D42" s="154">
        <v>12.3</v>
      </c>
      <c r="E42" s="154">
        <v>11.96</v>
      </c>
      <c r="F42" s="154">
        <v>10.13</v>
      </c>
      <c r="G42" s="154">
        <v>9.59</v>
      </c>
      <c r="H42" s="155" t="s">
        <v>21</v>
      </c>
      <c r="I42" s="155" t="s">
        <v>184</v>
      </c>
      <c r="J42" s="373">
        <v>40</v>
      </c>
      <c r="K42" s="20"/>
      <c r="L42" s="24"/>
    </row>
    <row r="43" spans="1:12" ht="18.75" customHeight="1">
      <c r="A43" s="154">
        <f t="shared" si="0"/>
        <v>6.7</v>
      </c>
      <c r="B43" s="154">
        <v>6.4</v>
      </c>
      <c r="C43" s="154">
        <v>6.7</v>
      </c>
      <c r="D43" s="154">
        <v>6.7</v>
      </c>
      <c r="E43" s="154">
        <v>6.31</v>
      </c>
      <c r="F43" s="154">
        <v>5.76</v>
      </c>
      <c r="G43" s="154">
        <v>5.31</v>
      </c>
      <c r="H43" s="155" t="s">
        <v>23</v>
      </c>
      <c r="I43" s="155" t="s">
        <v>38</v>
      </c>
      <c r="J43" s="373">
        <v>41</v>
      </c>
      <c r="K43" s="20"/>
      <c r="L43" s="24"/>
    </row>
    <row r="44" spans="1:12" ht="18.75" customHeight="1">
      <c r="A44" s="154">
        <f t="shared" si="0"/>
        <v>14.9</v>
      </c>
      <c r="B44" s="154">
        <v>14.9</v>
      </c>
      <c r="C44" s="154">
        <v>14.8</v>
      </c>
      <c r="D44" s="154">
        <v>14.4</v>
      </c>
      <c r="E44" s="154">
        <v>11.27</v>
      </c>
      <c r="F44" s="154">
        <v>11.63</v>
      </c>
      <c r="G44" s="154">
        <v>11.01</v>
      </c>
      <c r="H44" s="155" t="s">
        <v>83</v>
      </c>
      <c r="I44" s="155" t="s">
        <v>255</v>
      </c>
      <c r="J44" s="373">
        <v>42</v>
      </c>
      <c r="K44" s="20"/>
      <c r="L44" s="24"/>
    </row>
    <row r="45" spans="1:12" ht="18.75" customHeight="1">
      <c r="A45" s="154">
        <f t="shared" si="0"/>
        <v>17</v>
      </c>
      <c r="B45" s="154">
        <v>16.8</v>
      </c>
      <c r="C45" s="154">
        <v>17</v>
      </c>
      <c r="D45" s="154">
        <v>11.5</v>
      </c>
      <c r="E45" s="154">
        <v>11.09</v>
      </c>
      <c r="F45" s="154">
        <v>11.02</v>
      </c>
      <c r="G45" s="154">
        <v>0</v>
      </c>
      <c r="H45" s="155" t="s">
        <v>21</v>
      </c>
      <c r="I45" s="414" t="s">
        <v>292</v>
      </c>
      <c r="J45" s="373">
        <v>43</v>
      </c>
      <c r="K45" s="20"/>
      <c r="L45" s="24"/>
    </row>
    <row r="46" spans="1:12" ht="18.75" customHeight="1">
      <c r="A46" s="154">
        <f t="shared" si="0"/>
        <v>5.7</v>
      </c>
      <c r="B46" s="154">
        <v>5.7</v>
      </c>
      <c r="C46" s="154">
        <v>5.6</v>
      </c>
      <c r="D46" s="154">
        <v>3.4</v>
      </c>
      <c r="E46" s="154">
        <v>0</v>
      </c>
      <c r="F46" s="154">
        <v>0</v>
      </c>
      <c r="G46" s="154">
        <v>0</v>
      </c>
      <c r="H46" s="155" t="s">
        <v>24</v>
      </c>
      <c r="I46" s="414" t="s">
        <v>293</v>
      </c>
      <c r="J46" s="373">
        <v>44</v>
      </c>
      <c r="K46" s="20"/>
      <c r="L46" s="24"/>
    </row>
    <row r="47" spans="1:12" ht="18.75" customHeight="1">
      <c r="A47" s="232">
        <f t="shared" si="0"/>
        <v>919.0999999999997</v>
      </c>
      <c r="B47" s="232">
        <f>SUM(B3:B46)</f>
        <v>891</v>
      </c>
      <c r="C47" s="232">
        <f>SUM(C3:C46)</f>
        <v>914.2</v>
      </c>
      <c r="D47" s="232">
        <f>SUM(D3:D46)</f>
        <v>919.0999999999997</v>
      </c>
      <c r="E47" s="232">
        <f>SUM(E3:E46)</f>
        <v>888.2599999999999</v>
      </c>
      <c r="F47" s="232">
        <f>SUM(F3:F46)</f>
        <v>815.4900000000002</v>
      </c>
      <c r="G47" s="232">
        <f>SUM(G3:G46)</f>
        <v>717.88</v>
      </c>
      <c r="H47" s="513" t="s">
        <v>94</v>
      </c>
      <c r="I47" s="514"/>
      <c r="J47" s="512"/>
      <c r="K47" s="20"/>
      <c r="L47" s="24"/>
    </row>
    <row r="48" spans="1:10" ht="21">
      <c r="A48" s="154">
        <f>MAX(B48:G48)</f>
        <v>888.6</v>
      </c>
      <c r="B48" s="154">
        <v>841.0999999999999</v>
      </c>
      <c r="C48" s="154">
        <v>885.2</v>
      </c>
      <c r="D48" s="154">
        <v>888.6</v>
      </c>
      <c r="E48" s="154">
        <v>830.1</v>
      </c>
      <c r="F48" s="154">
        <v>777.8</v>
      </c>
      <c r="G48" s="154">
        <v>703.3999999999999</v>
      </c>
      <c r="H48" s="507" t="s">
        <v>283</v>
      </c>
      <c r="I48" s="507"/>
      <c r="J48" s="507"/>
    </row>
    <row r="49" spans="1:10" ht="21">
      <c r="A49" s="21"/>
      <c r="B49" s="21"/>
      <c r="C49" s="21"/>
      <c r="D49" s="21"/>
      <c r="E49" s="21"/>
      <c r="F49" s="21"/>
      <c r="G49" s="21"/>
      <c r="H49" s="508"/>
      <c r="I49" s="508"/>
      <c r="J49" s="508"/>
    </row>
    <row r="50" spans="1:12" ht="21">
      <c r="A50" s="21"/>
      <c r="B50" s="21"/>
      <c r="C50" s="21"/>
      <c r="D50" s="21"/>
      <c r="L50" s="24"/>
    </row>
  </sheetData>
  <sheetProtection/>
  <autoFilter ref="A2:J47"/>
  <mergeCells count="4">
    <mergeCell ref="H49:J49"/>
    <mergeCell ref="A1:J1"/>
    <mergeCell ref="H47:J47"/>
    <mergeCell ref="H48:J48"/>
  </mergeCells>
  <printOptions horizontalCentered="1"/>
  <pageMargins left="0" right="0.15748031496062992" top="0.58" bottom="0.25" header="0.2" footer="0.1968503937007874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7:K58"/>
  <sheetViews>
    <sheetView zoomScalePageLayoutView="0" workbookViewId="0" topLeftCell="A34">
      <selection activeCell="E33" sqref="E33:E34"/>
    </sheetView>
  </sheetViews>
  <sheetFormatPr defaultColWidth="9.140625" defaultRowHeight="12.75"/>
  <sheetData>
    <row r="57" spans="1:11" ht="23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23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</sheetData>
  <sheetProtection/>
  <printOptions/>
  <pageMargins left="0.35433070866141736" right="0.2362204724409449" top="0.31496062992125984" bottom="0.31496062992125984" header="0.2362204724409449" footer="0.1968503937007874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5" zoomScaleNormal="85" zoomScalePageLayoutView="0" workbookViewId="0" topLeftCell="A7">
      <selection activeCell="E33" sqref="E33:E34"/>
    </sheetView>
  </sheetViews>
  <sheetFormatPr defaultColWidth="9.140625" defaultRowHeight="12.75"/>
  <cols>
    <col min="1" max="1" width="6.57421875" style="25" bestFit="1" customWidth="1"/>
    <col min="2" max="3" width="6.57421875" style="25" customWidth="1"/>
    <col min="4" max="7" width="9.140625" style="25" customWidth="1"/>
    <col min="8" max="8" width="6.57421875" style="25" bestFit="1" customWidth="1"/>
    <col min="9" max="14" width="7.57421875" style="25" customWidth="1"/>
    <col min="15" max="15" width="14.421875" style="25" bestFit="1" customWidth="1"/>
    <col min="16" max="16384" width="9.140625" style="25" customWidth="1"/>
  </cols>
  <sheetData>
    <row r="1" spans="1:15" ht="39" customHeight="1" thickBot="1">
      <c r="A1" s="515" t="s">
        <v>308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27.75" customHeight="1" thickBot="1">
      <c r="A2" s="518" t="s">
        <v>208</v>
      </c>
      <c r="B2" s="519"/>
      <c r="C2" s="519"/>
      <c r="D2" s="519"/>
      <c r="E2" s="519"/>
      <c r="F2" s="519"/>
      <c r="G2" s="520"/>
      <c r="H2" s="516" t="s">
        <v>100</v>
      </c>
      <c r="I2" s="516"/>
      <c r="J2" s="516"/>
      <c r="K2" s="516"/>
      <c r="L2" s="516"/>
      <c r="M2" s="516"/>
      <c r="N2" s="517"/>
      <c r="O2" s="525" t="s">
        <v>209</v>
      </c>
    </row>
    <row r="3" spans="1:15" ht="27.75" customHeight="1">
      <c r="A3" s="521" t="s">
        <v>2</v>
      </c>
      <c r="B3" s="523" t="s">
        <v>101</v>
      </c>
      <c r="C3" s="523"/>
      <c r="D3" s="523"/>
      <c r="E3" s="523"/>
      <c r="F3" s="523"/>
      <c r="G3" s="524"/>
      <c r="H3" s="521" t="s">
        <v>2</v>
      </c>
      <c r="I3" s="523" t="s">
        <v>101</v>
      </c>
      <c r="J3" s="523"/>
      <c r="K3" s="523"/>
      <c r="L3" s="523"/>
      <c r="M3" s="523"/>
      <c r="N3" s="524"/>
      <c r="O3" s="526"/>
    </row>
    <row r="4" spans="1:15" ht="27.75" customHeight="1" thickBot="1">
      <c r="A4" s="522"/>
      <c r="B4" s="350">
        <v>80000</v>
      </c>
      <c r="C4" s="350">
        <v>70000</v>
      </c>
      <c r="D4" s="350">
        <v>40000</v>
      </c>
      <c r="E4" s="350">
        <v>30000</v>
      </c>
      <c r="F4" s="350">
        <v>20000</v>
      </c>
      <c r="G4" s="351">
        <v>10000</v>
      </c>
      <c r="H4" s="522"/>
      <c r="I4" s="350">
        <v>80000</v>
      </c>
      <c r="J4" s="350">
        <v>70000</v>
      </c>
      <c r="K4" s="350">
        <v>40000</v>
      </c>
      <c r="L4" s="350">
        <v>30000</v>
      </c>
      <c r="M4" s="350">
        <v>20000</v>
      </c>
      <c r="N4" s="351">
        <v>10000</v>
      </c>
      <c r="O4" s="527"/>
    </row>
    <row r="5" spans="1:15" ht="27" customHeight="1" thickBot="1">
      <c r="A5" s="82">
        <f>SUM(B5:G5)</f>
        <v>63</v>
      </c>
      <c r="B5" s="365">
        <v>13</v>
      </c>
      <c r="C5" s="365">
        <v>4</v>
      </c>
      <c r="D5" s="83">
        <v>15</v>
      </c>
      <c r="E5" s="83">
        <v>14</v>
      </c>
      <c r="F5" s="249">
        <v>8</v>
      </c>
      <c r="G5" s="84">
        <v>9</v>
      </c>
      <c r="H5" s="82">
        <f aca="true" t="shared" si="0" ref="H5:H18">SUM(I5:N5)</f>
        <v>106</v>
      </c>
      <c r="I5" s="83">
        <v>5</v>
      </c>
      <c r="J5" s="83">
        <v>1</v>
      </c>
      <c r="K5" s="83">
        <v>38</v>
      </c>
      <c r="L5" s="83">
        <v>44</v>
      </c>
      <c r="M5" s="83">
        <v>4</v>
      </c>
      <c r="N5" s="84">
        <v>14</v>
      </c>
      <c r="O5" s="85" t="s">
        <v>102</v>
      </c>
    </row>
    <row r="6" spans="1:15" ht="27" customHeight="1">
      <c r="A6" s="86">
        <f aca="true" t="shared" si="1" ref="A6:A18">SUM(B6:G6)</f>
        <v>96</v>
      </c>
      <c r="B6" s="354">
        <v>11</v>
      </c>
      <c r="C6" s="354">
        <v>48</v>
      </c>
      <c r="D6" s="79">
        <v>11</v>
      </c>
      <c r="E6" s="79">
        <v>5</v>
      </c>
      <c r="F6" s="195">
        <v>12</v>
      </c>
      <c r="G6" s="87">
        <v>9</v>
      </c>
      <c r="H6" s="86">
        <f t="shared" si="0"/>
        <v>60</v>
      </c>
      <c r="I6" s="79">
        <v>5</v>
      </c>
      <c r="J6" s="79">
        <v>7</v>
      </c>
      <c r="K6" s="79">
        <v>13</v>
      </c>
      <c r="L6" s="79">
        <v>12</v>
      </c>
      <c r="M6" s="79">
        <v>14</v>
      </c>
      <c r="N6" s="87">
        <v>9</v>
      </c>
      <c r="O6" s="88" t="s">
        <v>247</v>
      </c>
    </row>
    <row r="7" spans="1:15" ht="27" customHeight="1" thickBot="1">
      <c r="A7" s="89">
        <f t="shared" si="1"/>
        <v>18</v>
      </c>
      <c r="B7" s="355">
        <v>2</v>
      </c>
      <c r="C7" s="355">
        <v>11</v>
      </c>
      <c r="D7" s="80">
        <v>2</v>
      </c>
      <c r="E7" s="80">
        <v>0</v>
      </c>
      <c r="F7" s="81">
        <v>1</v>
      </c>
      <c r="G7" s="90">
        <v>2</v>
      </c>
      <c r="H7" s="89">
        <f t="shared" si="0"/>
        <v>8</v>
      </c>
      <c r="I7" s="80">
        <v>0</v>
      </c>
      <c r="J7" s="80">
        <v>1</v>
      </c>
      <c r="K7" s="80">
        <v>1</v>
      </c>
      <c r="L7" s="80">
        <v>1</v>
      </c>
      <c r="M7" s="80">
        <v>1</v>
      </c>
      <c r="N7" s="90">
        <v>4</v>
      </c>
      <c r="O7" s="91" t="s">
        <v>148</v>
      </c>
    </row>
    <row r="8" spans="1:15" ht="27" customHeight="1">
      <c r="A8" s="86">
        <f t="shared" si="1"/>
        <v>80</v>
      </c>
      <c r="B8" s="354">
        <v>11</v>
      </c>
      <c r="C8" s="354">
        <v>36</v>
      </c>
      <c r="D8" s="79">
        <v>9</v>
      </c>
      <c r="E8" s="79">
        <v>5</v>
      </c>
      <c r="F8" s="195">
        <v>7</v>
      </c>
      <c r="G8" s="87">
        <v>12</v>
      </c>
      <c r="H8" s="86">
        <f t="shared" si="0"/>
        <v>18</v>
      </c>
      <c r="I8" s="79">
        <v>2</v>
      </c>
      <c r="J8" s="79">
        <v>0</v>
      </c>
      <c r="K8" s="79">
        <v>5</v>
      </c>
      <c r="L8" s="79">
        <v>4</v>
      </c>
      <c r="M8" s="79">
        <v>6</v>
      </c>
      <c r="N8" s="87">
        <v>1</v>
      </c>
      <c r="O8" s="88" t="s">
        <v>14</v>
      </c>
    </row>
    <row r="9" spans="1:15" ht="27" customHeight="1">
      <c r="A9" s="92">
        <f t="shared" si="1"/>
        <v>35</v>
      </c>
      <c r="B9" s="366">
        <v>4</v>
      </c>
      <c r="C9" s="366">
        <v>20</v>
      </c>
      <c r="D9" s="93">
        <v>1</v>
      </c>
      <c r="E9" s="93">
        <v>2</v>
      </c>
      <c r="F9" s="250">
        <v>2</v>
      </c>
      <c r="G9" s="94">
        <v>6</v>
      </c>
      <c r="H9" s="92">
        <f t="shared" si="0"/>
        <v>12</v>
      </c>
      <c r="I9" s="93">
        <v>0</v>
      </c>
      <c r="J9" s="93">
        <v>2</v>
      </c>
      <c r="K9" s="93">
        <v>4</v>
      </c>
      <c r="L9" s="93">
        <v>1</v>
      </c>
      <c r="M9" s="93">
        <v>3</v>
      </c>
      <c r="N9" s="94">
        <v>2</v>
      </c>
      <c r="O9" s="95" t="s">
        <v>15</v>
      </c>
    </row>
    <row r="10" spans="1:15" ht="27" customHeight="1" thickBot="1">
      <c r="A10" s="92">
        <f t="shared" si="1"/>
        <v>23</v>
      </c>
      <c r="B10" s="366">
        <v>1</v>
      </c>
      <c r="C10" s="366">
        <v>12</v>
      </c>
      <c r="D10" s="93">
        <v>3</v>
      </c>
      <c r="E10" s="93">
        <v>1</v>
      </c>
      <c r="F10" s="250">
        <v>2</v>
      </c>
      <c r="G10" s="94">
        <v>4</v>
      </c>
      <c r="H10" s="92">
        <f t="shared" si="0"/>
        <v>3</v>
      </c>
      <c r="I10" s="93">
        <v>0</v>
      </c>
      <c r="J10" s="93">
        <v>1</v>
      </c>
      <c r="K10" s="93">
        <v>1</v>
      </c>
      <c r="L10" s="93">
        <v>1</v>
      </c>
      <c r="M10" s="93">
        <v>0</v>
      </c>
      <c r="N10" s="94">
        <v>0</v>
      </c>
      <c r="O10" s="95" t="s">
        <v>16</v>
      </c>
    </row>
    <row r="11" spans="1:15" ht="27" customHeight="1">
      <c r="A11" s="86">
        <f t="shared" si="1"/>
        <v>30</v>
      </c>
      <c r="B11" s="354">
        <v>5</v>
      </c>
      <c r="C11" s="354">
        <v>12</v>
      </c>
      <c r="D11" s="79">
        <v>2</v>
      </c>
      <c r="E11" s="79">
        <v>2</v>
      </c>
      <c r="F11" s="195">
        <v>5</v>
      </c>
      <c r="G11" s="87">
        <v>4</v>
      </c>
      <c r="H11" s="86">
        <f t="shared" si="0"/>
        <v>15</v>
      </c>
      <c r="I11" s="79">
        <v>1</v>
      </c>
      <c r="J11" s="79">
        <v>2</v>
      </c>
      <c r="K11" s="79">
        <v>5</v>
      </c>
      <c r="L11" s="79">
        <v>2</v>
      </c>
      <c r="M11" s="79">
        <v>4</v>
      </c>
      <c r="N11" s="87">
        <v>1</v>
      </c>
      <c r="O11" s="88" t="s">
        <v>11</v>
      </c>
    </row>
    <row r="12" spans="1:15" ht="27" customHeight="1">
      <c r="A12" s="92">
        <f t="shared" si="1"/>
        <v>19</v>
      </c>
      <c r="B12" s="366">
        <v>1</v>
      </c>
      <c r="C12" s="366">
        <v>11</v>
      </c>
      <c r="D12" s="93">
        <v>2</v>
      </c>
      <c r="E12" s="93">
        <v>1</v>
      </c>
      <c r="F12" s="250">
        <v>2</v>
      </c>
      <c r="G12" s="94">
        <v>2</v>
      </c>
      <c r="H12" s="92">
        <f t="shared" si="0"/>
        <v>8</v>
      </c>
      <c r="I12" s="93">
        <v>0</v>
      </c>
      <c r="J12" s="93">
        <v>1</v>
      </c>
      <c r="K12" s="93">
        <v>3</v>
      </c>
      <c r="L12" s="93">
        <v>0</v>
      </c>
      <c r="M12" s="93">
        <v>1</v>
      </c>
      <c r="N12" s="94">
        <v>3</v>
      </c>
      <c r="O12" s="95" t="s">
        <v>12</v>
      </c>
    </row>
    <row r="13" spans="1:15" ht="27" customHeight="1" thickBot="1">
      <c r="A13" s="89">
        <f t="shared" si="1"/>
        <v>20</v>
      </c>
      <c r="B13" s="355">
        <v>1</v>
      </c>
      <c r="C13" s="355">
        <v>11</v>
      </c>
      <c r="D13" s="80">
        <v>1</v>
      </c>
      <c r="E13" s="80">
        <v>2</v>
      </c>
      <c r="F13" s="81">
        <v>3</v>
      </c>
      <c r="G13" s="90">
        <v>2</v>
      </c>
      <c r="H13" s="89">
        <f t="shared" si="0"/>
        <v>10</v>
      </c>
      <c r="I13" s="80">
        <v>0</v>
      </c>
      <c r="J13" s="80">
        <v>0</v>
      </c>
      <c r="K13" s="80">
        <v>4</v>
      </c>
      <c r="L13" s="80">
        <v>4</v>
      </c>
      <c r="M13" s="80">
        <v>2</v>
      </c>
      <c r="N13" s="90">
        <v>0</v>
      </c>
      <c r="O13" s="91" t="s">
        <v>13</v>
      </c>
    </row>
    <row r="14" spans="1:15" ht="27" customHeight="1">
      <c r="A14" s="86">
        <f t="shared" si="1"/>
        <v>32</v>
      </c>
      <c r="B14" s="354">
        <v>0</v>
      </c>
      <c r="C14" s="354">
        <v>19</v>
      </c>
      <c r="D14" s="79">
        <v>3</v>
      </c>
      <c r="E14" s="79">
        <v>0</v>
      </c>
      <c r="F14" s="195">
        <v>7</v>
      </c>
      <c r="G14" s="87">
        <v>3</v>
      </c>
      <c r="H14" s="86">
        <f t="shared" si="0"/>
        <v>22</v>
      </c>
      <c r="I14" s="79">
        <v>3</v>
      </c>
      <c r="J14" s="79">
        <v>4</v>
      </c>
      <c r="K14" s="79">
        <v>3</v>
      </c>
      <c r="L14" s="79">
        <v>4</v>
      </c>
      <c r="M14" s="79">
        <v>4</v>
      </c>
      <c r="N14" s="87">
        <v>4</v>
      </c>
      <c r="O14" s="88" t="s">
        <v>9</v>
      </c>
    </row>
    <row r="15" spans="1:15" ht="27" customHeight="1" thickBot="1">
      <c r="A15" s="92">
        <f t="shared" si="1"/>
        <v>17</v>
      </c>
      <c r="B15" s="366">
        <v>0</v>
      </c>
      <c r="C15" s="366">
        <v>10</v>
      </c>
      <c r="D15" s="93">
        <v>0</v>
      </c>
      <c r="E15" s="93">
        <v>2</v>
      </c>
      <c r="F15" s="250">
        <v>2</v>
      </c>
      <c r="G15" s="94">
        <v>3</v>
      </c>
      <c r="H15" s="92">
        <f t="shared" si="0"/>
        <v>7</v>
      </c>
      <c r="I15" s="93">
        <v>0</v>
      </c>
      <c r="J15" s="93">
        <v>2</v>
      </c>
      <c r="K15" s="93">
        <v>3</v>
      </c>
      <c r="L15" s="93">
        <v>1</v>
      </c>
      <c r="M15" s="93">
        <v>0</v>
      </c>
      <c r="N15" s="94">
        <v>1</v>
      </c>
      <c r="O15" s="95" t="s">
        <v>10</v>
      </c>
    </row>
    <row r="16" spans="1:15" ht="27" customHeight="1">
      <c r="A16" s="86">
        <f t="shared" si="1"/>
        <v>21</v>
      </c>
      <c r="B16" s="354">
        <v>2</v>
      </c>
      <c r="C16" s="354">
        <v>14</v>
      </c>
      <c r="D16" s="79">
        <v>1</v>
      </c>
      <c r="E16" s="79">
        <v>1</v>
      </c>
      <c r="F16" s="195">
        <v>2</v>
      </c>
      <c r="G16" s="87">
        <v>1</v>
      </c>
      <c r="H16" s="86">
        <f t="shared" si="0"/>
        <v>12</v>
      </c>
      <c r="I16" s="79">
        <v>2</v>
      </c>
      <c r="J16" s="79">
        <v>1</v>
      </c>
      <c r="K16" s="79">
        <v>3</v>
      </c>
      <c r="L16" s="79">
        <v>3</v>
      </c>
      <c r="M16" s="79">
        <v>2</v>
      </c>
      <c r="N16" s="87">
        <v>1</v>
      </c>
      <c r="O16" s="88" t="s">
        <v>6</v>
      </c>
    </row>
    <row r="17" spans="1:15" ht="27" customHeight="1">
      <c r="A17" s="92">
        <f t="shared" si="1"/>
        <v>15</v>
      </c>
      <c r="B17" s="366">
        <v>1</v>
      </c>
      <c r="C17" s="366">
        <v>8</v>
      </c>
      <c r="D17" s="93">
        <v>0</v>
      </c>
      <c r="E17" s="93">
        <v>0</v>
      </c>
      <c r="F17" s="250">
        <v>1</v>
      </c>
      <c r="G17" s="94">
        <v>5</v>
      </c>
      <c r="H17" s="92">
        <f t="shared" si="0"/>
        <v>4</v>
      </c>
      <c r="I17" s="93">
        <v>0</v>
      </c>
      <c r="J17" s="93">
        <v>0</v>
      </c>
      <c r="K17" s="93">
        <v>1</v>
      </c>
      <c r="L17" s="93">
        <v>1</v>
      </c>
      <c r="M17" s="93">
        <v>1</v>
      </c>
      <c r="N17" s="94">
        <v>1</v>
      </c>
      <c r="O17" s="95" t="s">
        <v>7</v>
      </c>
    </row>
    <row r="18" spans="1:15" ht="27" customHeight="1" thickBot="1">
      <c r="A18" s="89">
        <f t="shared" si="1"/>
        <v>18</v>
      </c>
      <c r="B18" s="355">
        <v>1</v>
      </c>
      <c r="C18" s="355">
        <v>12</v>
      </c>
      <c r="D18" s="80">
        <v>2</v>
      </c>
      <c r="E18" s="80">
        <v>0</v>
      </c>
      <c r="F18" s="81">
        <v>2</v>
      </c>
      <c r="G18" s="90">
        <v>1</v>
      </c>
      <c r="H18" s="89">
        <f t="shared" si="0"/>
        <v>8</v>
      </c>
      <c r="I18" s="80">
        <v>1</v>
      </c>
      <c r="J18" s="80">
        <v>0</v>
      </c>
      <c r="K18" s="80">
        <v>1</v>
      </c>
      <c r="L18" s="80">
        <v>2</v>
      </c>
      <c r="M18" s="80">
        <v>0</v>
      </c>
      <c r="N18" s="90">
        <v>4</v>
      </c>
      <c r="O18" s="91" t="s">
        <v>8</v>
      </c>
    </row>
    <row r="19" spans="1:15" ht="27" customHeight="1" thickBot="1">
      <c r="A19" s="96">
        <f aca="true" t="shared" si="2" ref="A19:N19">SUM(A5:A18)</f>
        <v>487</v>
      </c>
      <c r="B19" s="367">
        <f t="shared" si="2"/>
        <v>53</v>
      </c>
      <c r="C19" s="367">
        <f t="shared" si="2"/>
        <v>228</v>
      </c>
      <c r="D19" s="97">
        <f t="shared" si="2"/>
        <v>52</v>
      </c>
      <c r="E19" s="97">
        <f t="shared" si="2"/>
        <v>35</v>
      </c>
      <c r="F19" s="97">
        <f t="shared" si="2"/>
        <v>56</v>
      </c>
      <c r="G19" s="97">
        <f t="shared" si="2"/>
        <v>63</v>
      </c>
      <c r="H19" s="98">
        <f t="shared" si="2"/>
        <v>293</v>
      </c>
      <c r="I19" s="99">
        <f t="shared" si="2"/>
        <v>19</v>
      </c>
      <c r="J19" s="99">
        <f t="shared" si="2"/>
        <v>22</v>
      </c>
      <c r="K19" s="99">
        <f t="shared" si="2"/>
        <v>85</v>
      </c>
      <c r="L19" s="99">
        <f t="shared" si="2"/>
        <v>80</v>
      </c>
      <c r="M19" s="99">
        <f t="shared" si="2"/>
        <v>42</v>
      </c>
      <c r="N19" s="100">
        <f t="shared" si="2"/>
        <v>45</v>
      </c>
      <c r="O19" s="78" t="s">
        <v>94</v>
      </c>
    </row>
    <row r="20" spans="1:15" ht="27" thickBot="1">
      <c r="A20" s="82">
        <f>SUM(B20:G20)</f>
        <v>511</v>
      </c>
      <c r="B20" s="365">
        <v>47</v>
      </c>
      <c r="C20" s="365">
        <v>239</v>
      </c>
      <c r="D20" s="83">
        <v>50</v>
      </c>
      <c r="E20" s="83">
        <v>38</v>
      </c>
      <c r="F20" s="83">
        <v>82</v>
      </c>
      <c r="G20" s="357">
        <v>55</v>
      </c>
      <c r="H20" s="362">
        <f>SUM(I20:N20)</f>
        <v>321</v>
      </c>
      <c r="I20" s="363">
        <v>28</v>
      </c>
      <c r="J20" s="363">
        <v>30</v>
      </c>
      <c r="K20" s="363">
        <v>85</v>
      </c>
      <c r="L20" s="363">
        <v>82</v>
      </c>
      <c r="M20" s="363">
        <v>46</v>
      </c>
      <c r="N20" s="364">
        <v>50</v>
      </c>
      <c r="O20" s="85" t="s">
        <v>309</v>
      </c>
    </row>
    <row r="21" spans="8:15" ht="15.75">
      <c r="H21" s="26"/>
      <c r="I21" s="26"/>
      <c r="O21" s="26"/>
    </row>
    <row r="35" spans="1:15" ht="26.25" customHeight="1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</row>
    <row r="36" spans="1:15" ht="26.25" customHeight="1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</row>
    <row r="37" spans="1:8" ht="15.75">
      <c r="A37" s="61"/>
      <c r="B37" s="61"/>
      <c r="C37" s="61"/>
      <c r="H37" s="61"/>
    </row>
    <row r="38" spans="1:9" ht="15.75">
      <c r="A38" s="118"/>
      <c r="B38" s="118"/>
      <c r="C38" s="118"/>
      <c r="H38" s="118"/>
      <c r="I38" s="61"/>
    </row>
    <row r="39" spans="1:9" ht="15.75">
      <c r="A39" s="105"/>
      <c r="B39" s="105"/>
      <c r="C39" s="105"/>
      <c r="H39" s="105"/>
      <c r="I39" s="105"/>
    </row>
    <row r="40" ht="15.75">
      <c r="H40" s="251"/>
    </row>
  </sheetData>
  <sheetProtection/>
  <mergeCells count="8">
    <mergeCell ref="A1:O1"/>
    <mergeCell ref="H2:N2"/>
    <mergeCell ref="A2:G2"/>
    <mergeCell ref="A3:A4"/>
    <mergeCell ref="I3:N3"/>
    <mergeCell ref="B3:G3"/>
    <mergeCell ref="H3:H4"/>
    <mergeCell ref="O2:O4"/>
  </mergeCells>
  <printOptions horizontalCentered="1"/>
  <pageMargins left="0.15748031496062992" right="0.15748031496062992" top="0.22" bottom="0.1968503937007874" header="0.1968503937007874" footer="0.1968503937007874"/>
  <pageSetup fitToHeight="1" fitToWidth="1" horizontalDpi="180" verticalDpi="18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ySplit="3" topLeftCell="A13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1" max="1" width="14.57421875" style="49" customWidth="1"/>
    <col min="2" max="2" width="15.57421875" style="49" customWidth="1"/>
    <col min="3" max="3" width="13.140625" style="49" bestFit="1" customWidth="1"/>
    <col min="4" max="4" width="14.7109375" style="49" customWidth="1"/>
    <col min="5" max="5" width="16.8515625" style="49" customWidth="1"/>
    <col min="6" max="6" width="15.7109375" style="49" customWidth="1"/>
    <col min="7" max="7" width="14.7109375" style="49" customWidth="1"/>
    <col min="8" max="8" width="10.421875" style="49" bestFit="1" customWidth="1"/>
    <col min="9" max="9" width="9.140625" style="49" customWidth="1"/>
    <col min="10" max="10" width="12.140625" style="49" bestFit="1" customWidth="1"/>
    <col min="11" max="16384" width="9.140625" style="49" customWidth="1"/>
  </cols>
  <sheetData>
    <row r="1" spans="1:8" ht="25.5">
      <c r="A1" s="528" t="s">
        <v>1</v>
      </c>
      <c r="B1" s="528"/>
      <c r="C1" s="528"/>
      <c r="D1" s="528"/>
      <c r="E1" s="528"/>
      <c r="F1" s="528"/>
      <c r="G1" s="528"/>
      <c r="H1" s="528"/>
    </row>
    <row r="2" spans="1:8" ht="29.25" thickBot="1">
      <c r="A2" s="529" t="s">
        <v>295</v>
      </c>
      <c r="B2" s="530"/>
      <c r="C2" s="530"/>
      <c r="D2" s="530"/>
      <c r="E2" s="530"/>
      <c r="F2" s="530"/>
      <c r="G2" s="529"/>
      <c r="H2" s="529"/>
    </row>
    <row r="3" spans="1:10" ht="56.25" customHeight="1">
      <c r="A3" s="236"/>
      <c r="B3" s="101" t="s">
        <v>288</v>
      </c>
      <c r="C3" s="101" t="s">
        <v>210</v>
      </c>
      <c r="D3" s="102" t="s">
        <v>149</v>
      </c>
      <c r="E3" s="102" t="s">
        <v>153</v>
      </c>
      <c r="F3" s="237" t="s">
        <v>233</v>
      </c>
      <c r="G3" s="103" t="s">
        <v>147</v>
      </c>
      <c r="H3" s="233"/>
      <c r="I3" s="235"/>
      <c r="J3" s="235"/>
    </row>
    <row r="4" spans="1:10" ht="24">
      <c r="A4" s="236"/>
      <c r="B4" s="239">
        <v>55639866</v>
      </c>
      <c r="C4" s="240">
        <f aca="true" t="shared" si="0" ref="C4:C19">D4/E4</f>
        <v>54.37027707808565</v>
      </c>
      <c r="D4" s="241">
        <v>21585.000000000004</v>
      </c>
      <c r="E4" s="242">
        <v>397</v>
      </c>
      <c r="F4" s="242">
        <v>1</v>
      </c>
      <c r="G4" s="104" t="s">
        <v>151</v>
      </c>
      <c r="H4" s="233"/>
      <c r="I4" s="235"/>
      <c r="J4" s="235"/>
    </row>
    <row r="5" spans="1:10" ht="24">
      <c r="A5" s="236"/>
      <c r="B5" s="239">
        <v>55207217</v>
      </c>
      <c r="C5" s="240">
        <f t="shared" si="0"/>
        <v>54.88027210884355</v>
      </c>
      <c r="D5" s="241">
        <v>24202.200000000004</v>
      </c>
      <c r="E5" s="242">
        <v>441</v>
      </c>
      <c r="F5" s="242">
        <v>4</v>
      </c>
      <c r="G5" s="104" t="s">
        <v>150</v>
      </c>
      <c r="H5" s="233"/>
      <c r="I5" s="235"/>
      <c r="J5" s="235"/>
    </row>
    <row r="6" spans="1:10" ht="24">
      <c r="A6" s="236"/>
      <c r="B6" s="239">
        <v>35942207</v>
      </c>
      <c r="C6" s="240">
        <f t="shared" si="0"/>
        <v>32.84493827160493</v>
      </c>
      <c r="D6" s="241">
        <v>13302.199999999997</v>
      </c>
      <c r="E6" s="242">
        <v>405</v>
      </c>
      <c r="F6" s="242">
        <v>13</v>
      </c>
      <c r="G6" s="104" t="s">
        <v>5</v>
      </c>
      <c r="H6" s="233"/>
      <c r="I6" s="235"/>
      <c r="J6" s="235"/>
    </row>
    <row r="7" spans="1:10" ht="24">
      <c r="A7" s="236"/>
      <c r="B7" s="239">
        <v>132054949</v>
      </c>
      <c r="C7" s="240">
        <f t="shared" si="0"/>
        <v>67.88268907563025</v>
      </c>
      <c r="D7" s="241">
        <v>40390.2</v>
      </c>
      <c r="E7" s="242">
        <v>595</v>
      </c>
      <c r="F7" s="242">
        <v>10</v>
      </c>
      <c r="G7" s="104" t="s">
        <v>14</v>
      </c>
      <c r="H7" s="233"/>
      <c r="I7" s="235"/>
      <c r="J7" s="235"/>
    </row>
    <row r="8" spans="1:10" ht="24">
      <c r="A8" s="236"/>
      <c r="B8" s="239">
        <v>75180606</v>
      </c>
      <c r="C8" s="240">
        <f t="shared" si="0"/>
        <v>84.53150684931506</v>
      </c>
      <c r="D8" s="241">
        <v>24683.2</v>
      </c>
      <c r="E8" s="242">
        <v>292</v>
      </c>
      <c r="F8" s="242">
        <v>1</v>
      </c>
      <c r="G8" s="104" t="s">
        <v>15</v>
      </c>
      <c r="H8" s="233"/>
      <c r="I8" s="235"/>
      <c r="J8" s="235"/>
    </row>
    <row r="9" spans="1:10" ht="24">
      <c r="A9" s="236"/>
      <c r="B9" s="239">
        <v>27275813</v>
      </c>
      <c r="C9" s="240">
        <f t="shared" si="0"/>
        <v>66.94347826086957</v>
      </c>
      <c r="D9" s="241">
        <v>9238.2</v>
      </c>
      <c r="E9" s="242">
        <v>138</v>
      </c>
      <c r="F9" s="242">
        <v>5</v>
      </c>
      <c r="G9" s="104" t="s">
        <v>16</v>
      </c>
      <c r="H9" s="233"/>
      <c r="I9" s="235"/>
      <c r="J9" s="235"/>
    </row>
    <row r="10" spans="1:10" ht="24">
      <c r="A10" s="236"/>
      <c r="B10" s="239">
        <v>66980796</v>
      </c>
      <c r="C10" s="240">
        <f t="shared" si="0"/>
        <v>43.823112128146455</v>
      </c>
      <c r="D10" s="241">
        <v>38301.4</v>
      </c>
      <c r="E10" s="242">
        <v>874</v>
      </c>
      <c r="F10" s="242">
        <v>3</v>
      </c>
      <c r="G10" s="104" t="s">
        <v>11</v>
      </c>
      <c r="H10" s="233"/>
      <c r="I10" s="235"/>
      <c r="J10" s="235"/>
    </row>
    <row r="11" spans="1:10" ht="24">
      <c r="A11" s="236"/>
      <c r="B11" s="239">
        <v>8075740</v>
      </c>
      <c r="C11" s="240">
        <f t="shared" si="0"/>
        <v>29.741836734693877</v>
      </c>
      <c r="D11" s="241">
        <v>5829.4</v>
      </c>
      <c r="E11" s="242">
        <v>196</v>
      </c>
      <c r="F11" s="242">
        <v>4</v>
      </c>
      <c r="G11" s="104" t="s">
        <v>12</v>
      </c>
      <c r="H11" s="233"/>
      <c r="I11" s="235"/>
      <c r="J11" s="235"/>
    </row>
    <row r="12" spans="1:10" ht="24">
      <c r="A12" s="236"/>
      <c r="B12" s="239">
        <v>3315474</v>
      </c>
      <c r="C12" s="240">
        <f t="shared" si="0"/>
        <v>25.829787234042552</v>
      </c>
      <c r="D12" s="241">
        <v>3642</v>
      </c>
      <c r="E12" s="242">
        <v>141</v>
      </c>
      <c r="F12" s="242">
        <v>3</v>
      </c>
      <c r="G12" s="104" t="s">
        <v>13</v>
      </c>
      <c r="H12" s="233"/>
      <c r="I12" s="235"/>
      <c r="J12" s="235"/>
    </row>
    <row r="13" spans="1:10" ht="24">
      <c r="A13" s="236"/>
      <c r="B13" s="239">
        <v>42905402</v>
      </c>
      <c r="C13" s="240">
        <f t="shared" si="0"/>
        <v>39.64831261101244</v>
      </c>
      <c r="D13" s="241">
        <v>22322.000000000004</v>
      </c>
      <c r="E13" s="242">
        <v>563</v>
      </c>
      <c r="F13" s="242">
        <v>10</v>
      </c>
      <c r="G13" s="104" t="s">
        <v>9</v>
      </c>
      <c r="H13" s="233"/>
      <c r="I13" s="235"/>
      <c r="J13" s="235"/>
    </row>
    <row r="14" spans="1:10" ht="24">
      <c r="A14" s="236"/>
      <c r="B14" s="239">
        <v>69504604</v>
      </c>
      <c r="C14" s="240">
        <f t="shared" si="0"/>
        <v>46.783136593591905</v>
      </c>
      <c r="D14" s="241">
        <v>27742.4</v>
      </c>
      <c r="E14" s="242">
        <v>593</v>
      </c>
      <c r="F14" s="242">
        <v>15</v>
      </c>
      <c r="G14" s="104" t="s">
        <v>10</v>
      </c>
      <c r="H14" s="233"/>
      <c r="I14" s="235"/>
      <c r="J14" s="235"/>
    </row>
    <row r="15" spans="1:10" ht="24">
      <c r="A15" s="236"/>
      <c r="B15" s="239">
        <v>343442</v>
      </c>
      <c r="C15" s="240">
        <f t="shared" si="0"/>
        <v>17.275</v>
      </c>
      <c r="D15" s="241">
        <v>967.4</v>
      </c>
      <c r="E15" s="242">
        <v>56</v>
      </c>
      <c r="F15" s="242">
        <v>1</v>
      </c>
      <c r="G15" s="104" t="s">
        <v>6</v>
      </c>
      <c r="H15" s="233"/>
      <c r="I15" s="235"/>
      <c r="J15" s="235"/>
    </row>
    <row r="16" spans="1:10" ht="24">
      <c r="A16" s="236"/>
      <c r="B16" s="239">
        <v>877677</v>
      </c>
      <c r="C16" s="240">
        <f t="shared" si="0"/>
        <v>27.416216216216217</v>
      </c>
      <c r="D16" s="241">
        <v>1014.4</v>
      </c>
      <c r="E16" s="242">
        <v>37</v>
      </c>
      <c r="F16" s="242">
        <v>2</v>
      </c>
      <c r="G16" s="104" t="s">
        <v>7</v>
      </c>
      <c r="H16" s="233"/>
      <c r="I16" s="235"/>
      <c r="J16" s="235"/>
    </row>
    <row r="17" spans="1:10" ht="24">
      <c r="A17" s="236"/>
      <c r="B17" s="239">
        <v>26555393</v>
      </c>
      <c r="C17" s="240">
        <f t="shared" si="0"/>
        <v>33.96095238095239</v>
      </c>
      <c r="D17" s="241">
        <v>14263.600000000004</v>
      </c>
      <c r="E17" s="242">
        <v>420</v>
      </c>
      <c r="F17" s="242">
        <v>7</v>
      </c>
      <c r="G17" s="104" t="s">
        <v>8</v>
      </c>
      <c r="H17" s="233"/>
      <c r="I17" s="235"/>
      <c r="J17" s="235"/>
    </row>
    <row r="18" spans="1:10" ht="24.75" thickBot="1">
      <c r="A18" s="236"/>
      <c r="B18" s="243">
        <f>SUM(B4:B17)</f>
        <v>599859186</v>
      </c>
      <c r="C18" s="244">
        <f t="shared" si="0"/>
        <v>48.073737373737366</v>
      </c>
      <c r="D18" s="245">
        <f>SUM(D4:D17)</f>
        <v>247483.59999999998</v>
      </c>
      <c r="E18" s="245">
        <f>SUM(E4:E17)</f>
        <v>5148</v>
      </c>
      <c r="F18" s="245">
        <f>SUM(F4:F17)</f>
        <v>79</v>
      </c>
      <c r="G18" s="238" t="s">
        <v>94</v>
      </c>
      <c r="H18" s="234"/>
      <c r="I18" s="235"/>
      <c r="J18" s="235"/>
    </row>
    <row r="19" spans="1:10" ht="24.75" thickBot="1">
      <c r="A19" s="236"/>
      <c r="B19" s="246">
        <v>595123181</v>
      </c>
      <c r="C19" s="247">
        <f t="shared" si="0"/>
        <v>48.491089896579155</v>
      </c>
      <c r="D19" s="248">
        <v>243813.19999999998</v>
      </c>
      <c r="E19" s="248">
        <v>5028</v>
      </c>
      <c r="F19" s="248">
        <v>80</v>
      </c>
      <c r="G19" s="331" t="s">
        <v>294</v>
      </c>
      <c r="H19" s="234"/>
      <c r="I19" s="235"/>
      <c r="J19" s="235"/>
    </row>
    <row r="20" spans="1:8" ht="21">
      <c r="A20" s="406"/>
      <c r="B20" s="406"/>
      <c r="C20" s="406"/>
      <c r="D20" s="406"/>
      <c r="E20" s="406"/>
      <c r="F20" s="406"/>
      <c r="G20" s="406"/>
      <c r="H20" s="406"/>
    </row>
    <row r="21" spans="1:8" ht="21">
      <c r="A21" s="303"/>
      <c r="B21" s="303"/>
      <c r="C21" s="303"/>
      <c r="D21" s="303"/>
      <c r="E21" s="303"/>
      <c r="F21" s="303"/>
      <c r="G21" s="303"/>
      <c r="H21" s="303"/>
    </row>
    <row r="22" spans="1:8" ht="21">
      <c r="A22" s="304"/>
      <c r="B22" s="304"/>
      <c r="C22" s="304"/>
      <c r="D22" s="304"/>
      <c r="E22" s="304"/>
      <c r="F22" s="304"/>
      <c r="G22" s="304"/>
      <c r="H22" s="304"/>
    </row>
  </sheetData>
  <sheetProtection/>
  <mergeCells count="2">
    <mergeCell ref="A1:H1"/>
    <mergeCell ref="A2:H2"/>
  </mergeCells>
  <printOptions horizontalCentered="1"/>
  <pageMargins left="0.17" right="0.09" top="0.15" bottom="0.1" header="0.14" footer="0.05"/>
  <pageSetup fitToHeight="1" fitToWidth="1" horizontalDpi="300" verticalDpi="3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view="pageBreakPreview" zoomScaleSheetLayoutView="100" zoomScalePageLayoutView="0" workbookViewId="0" topLeftCell="A1">
      <selection activeCell="E33" sqref="E33:E34"/>
    </sheetView>
  </sheetViews>
  <sheetFormatPr defaultColWidth="9.140625" defaultRowHeight="12.75"/>
  <cols>
    <col min="1" max="1" width="6.7109375" style="384" customWidth="1"/>
    <col min="2" max="2" width="11.00390625" style="384" customWidth="1"/>
    <col min="3" max="3" width="7.8515625" style="384" customWidth="1"/>
    <col min="4" max="4" width="7.421875" style="384" customWidth="1"/>
    <col min="5" max="5" width="6.28125" style="384" customWidth="1"/>
    <col min="6" max="6" width="16.140625" style="384" bestFit="1" customWidth="1"/>
    <col min="7" max="7" width="10.57421875" style="384" customWidth="1"/>
    <col min="8" max="8" width="14.00390625" style="384" customWidth="1"/>
    <col min="9" max="16384" width="9.140625" style="384" customWidth="1"/>
  </cols>
  <sheetData>
    <row r="2" spans="1:8" ht="29.25" thickBot="1">
      <c r="A2" s="531" t="s">
        <v>286</v>
      </c>
      <c r="B2" s="531"/>
      <c r="C2" s="531"/>
      <c r="D2" s="531"/>
      <c r="E2" s="531"/>
      <c r="F2" s="531"/>
      <c r="G2" s="531"/>
      <c r="H2" s="531"/>
    </row>
    <row r="3" spans="2:7" ht="28.5" customHeight="1">
      <c r="B3" s="532" t="s">
        <v>257</v>
      </c>
      <c r="C3" s="533"/>
      <c r="D3" s="534" t="s">
        <v>17</v>
      </c>
      <c r="E3" s="533"/>
      <c r="F3" s="535" t="s">
        <v>36</v>
      </c>
      <c r="G3" s="537" t="s">
        <v>42</v>
      </c>
    </row>
    <row r="4" spans="2:7" ht="28.5" customHeight="1">
      <c r="B4" s="385" t="s">
        <v>258</v>
      </c>
      <c r="C4" s="386" t="s">
        <v>259</v>
      </c>
      <c r="D4" s="387" t="s">
        <v>258</v>
      </c>
      <c r="E4" s="386" t="s">
        <v>259</v>
      </c>
      <c r="F4" s="536"/>
      <c r="G4" s="538"/>
    </row>
    <row r="5" spans="2:7" ht="28.5" customHeight="1">
      <c r="B5" s="388">
        <v>11875</v>
      </c>
      <c r="C5" s="389">
        <v>0</v>
      </c>
      <c r="D5" s="389">
        <v>74</v>
      </c>
      <c r="E5" s="389">
        <v>0</v>
      </c>
      <c r="F5" s="389" t="s">
        <v>260</v>
      </c>
      <c r="G5" s="390">
        <v>1</v>
      </c>
    </row>
    <row r="6" spans="2:7" ht="28.5" customHeight="1">
      <c r="B6" s="388">
        <v>12915</v>
      </c>
      <c r="C6" s="389">
        <v>0</v>
      </c>
      <c r="D6" s="389">
        <v>77</v>
      </c>
      <c r="E6" s="389">
        <v>0</v>
      </c>
      <c r="F6" s="389" t="s">
        <v>261</v>
      </c>
      <c r="G6" s="390">
        <v>2</v>
      </c>
    </row>
    <row r="7" spans="2:7" ht="28.5" customHeight="1">
      <c r="B7" s="388">
        <v>3241</v>
      </c>
      <c r="C7" s="389">
        <v>0</v>
      </c>
      <c r="D7" s="389">
        <v>52</v>
      </c>
      <c r="E7" s="389">
        <v>0</v>
      </c>
      <c r="F7" s="389" t="s">
        <v>6</v>
      </c>
      <c r="G7" s="390">
        <v>3</v>
      </c>
    </row>
    <row r="8" spans="2:7" ht="28.5" customHeight="1">
      <c r="B8" s="388">
        <v>3636</v>
      </c>
      <c r="C8" s="389">
        <v>0</v>
      </c>
      <c r="D8" s="389">
        <v>31</v>
      </c>
      <c r="E8" s="389">
        <v>0</v>
      </c>
      <c r="F8" s="389" t="s">
        <v>262</v>
      </c>
      <c r="G8" s="390">
        <v>4</v>
      </c>
    </row>
    <row r="9" spans="2:7" ht="28.5" customHeight="1">
      <c r="B9" s="388">
        <v>10143</v>
      </c>
      <c r="C9" s="389">
        <v>0</v>
      </c>
      <c r="D9" s="389">
        <v>78</v>
      </c>
      <c r="E9" s="389">
        <v>0</v>
      </c>
      <c r="F9" s="389" t="s">
        <v>8</v>
      </c>
      <c r="G9" s="390">
        <v>5</v>
      </c>
    </row>
    <row r="10" spans="2:7" ht="28.5" customHeight="1">
      <c r="B10" s="388">
        <v>20025</v>
      </c>
      <c r="C10" s="389">
        <v>0</v>
      </c>
      <c r="D10" s="389">
        <v>214</v>
      </c>
      <c r="E10" s="389">
        <v>0</v>
      </c>
      <c r="F10" s="389" t="s">
        <v>9</v>
      </c>
      <c r="G10" s="390">
        <v>6</v>
      </c>
    </row>
    <row r="11" spans="2:7" ht="28.5" customHeight="1">
      <c r="B11" s="388">
        <f>10236+10</f>
        <v>10246</v>
      </c>
      <c r="C11" s="389">
        <v>0</v>
      </c>
      <c r="D11" s="389">
        <v>92</v>
      </c>
      <c r="E11" s="389">
        <v>0</v>
      </c>
      <c r="F11" s="389" t="s">
        <v>67</v>
      </c>
      <c r="G11" s="390">
        <v>7</v>
      </c>
    </row>
    <row r="12" spans="2:7" ht="28.5" customHeight="1">
      <c r="B12" s="388">
        <v>14542</v>
      </c>
      <c r="C12" s="389">
        <v>0</v>
      </c>
      <c r="D12" s="389">
        <v>174</v>
      </c>
      <c r="E12" s="389">
        <v>0</v>
      </c>
      <c r="F12" s="389" t="s">
        <v>263</v>
      </c>
      <c r="G12" s="390">
        <v>8</v>
      </c>
    </row>
    <row r="13" spans="2:7" ht="28.5" customHeight="1">
      <c r="B13" s="388">
        <v>2497</v>
      </c>
      <c r="C13" s="389">
        <v>0</v>
      </c>
      <c r="D13" s="389">
        <v>42</v>
      </c>
      <c r="E13" s="389">
        <v>0</v>
      </c>
      <c r="F13" s="389" t="s">
        <v>12</v>
      </c>
      <c r="G13" s="390">
        <v>9</v>
      </c>
    </row>
    <row r="14" spans="2:7" ht="28.5" customHeight="1">
      <c r="B14" s="388">
        <v>4304</v>
      </c>
      <c r="C14" s="389">
        <v>0</v>
      </c>
      <c r="D14" s="389">
        <v>49</v>
      </c>
      <c r="E14" s="389">
        <v>0</v>
      </c>
      <c r="F14" s="389" t="s">
        <v>26</v>
      </c>
      <c r="G14" s="390">
        <v>10</v>
      </c>
    </row>
    <row r="15" spans="2:7" ht="28.5" customHeight="1">
      <c r="B15" s="388">
        <v>8205</v>
      </c>
      <c r="C15" s="389">
        <v>0</v>
      </c>
      <c r="D15" s="389">
        <v>101</v>
      </c>
      <c r="E15" s="389">
        <v>0</v>
      </c>
      <c r="F15" s="389" t="s">
        <v>264</v>
      </c>
      <c r="G15" s="390">
        <v>11</v>
      </c>
    </row>
    <row r="16" spans="2:7" ht="28.5" customHeight="1">
      <c r="B16" s="388">
        <v>7210</v>
      </c>
      <c r="C16" s="389">
        <v>0</v>
      </c>
      <c r="D16" s="389">
        <v>80</v>
      </c>
      <c r="E16" s="389">
        <v>0</v>
      </c>
      <c r="F16" s="389" t="s">
        <v>15</v>
      </c>
      <c r="G16" s="390">
        <v>12</v>
      </c>
    </row>
    <row r="17" spans="2:7" ht="28.5" customHeight="1">
      <c r="B17" s="388">
        <v>8124</v>
      </c>
      <c r="C17" s="389">
        <v>0</v>
      </c>
      <c r="D17" s="389">
        <v>102</v>
      </c>
      <c r="E17" s="389">
        <v>0</v>
      </c>
      <c r="F17" s="389" t="s">
        <v>16</v>
      </c>
      <c r="G17" s="390">
        <v>13</v>
      </c>
    </row>
    <row r="18" spans="2:7" ht="28.5" customHeight="1" thickBot="1">
      <c r="B18" s="391">
        <f>SUM(B5:B17)</f>
        <v>116963</v>
      </c>
      <c r="C18" s="392">
        <f>SUM(C5:C17)</f>
        <v>0</v>
      </c>
      <c r="D18" s="392">
        <f>SUM(D5:D17)</f>
        <v>1166</v>
      </c>
      <c r="E18" s="392">
        <f>SUM(E5:E17)</f>
        <v>0</v>
      </c>
      <c r="F18" s="393" t="s">
        <v>20</v>
      </c>
      <c r="G18" s="394"/>
    </row>
  </sheetData>
  <sheetProtection/>
  <mergeCells count="5">
    <mergeCell ref="A2:H2"/>
    <mergeCell ref="B3:C3"/>
    <mergeCell ref="D3:E3"/>
    <mergeCell ref="F3:F4"/>
    <mergeCell ref="G3:G4"/>
  </mergeCells>
  <printOptions horizontalCentered="1"/>
  <pageMargins left="0.2362204724409449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1" width="14.140625" style="0" customWidth="1"/>
    <col min="2" max="2" width="7.00390625" style="0" bestFit="1" customWidth="1"/>
    <col min="3" max="3" width="29.28125" style="0" bestFit="1" customWidth="1"/>
    <col min="4" max="4" width="7.7109375" style="0" bestFit="1" customWidth="1"/>
  </cols>
  <sheetData>
    <row r="2" spans="1:11" ht="28.5" customHeight="1">
      <c r="A2" s="539" t="s">
        <v>285</v>
      </c>
      <c r="B2" s="540"/>
      <c r="C2" s="540"/>
      <c r="D2" s="541"/>
      <c r="E2" s="395"/>
      <c r="F2" s="395"/>
      <c r="G2" s="395"/>
      <c r="H2" s="395"/>
      <c r="I2" s="395"/>
      <c r="J2" s="395"/>
      <c r="K2" s="395"/>
    </row>
    <row r="3" spans="1:4" ht="52.5">
      <c r="A3" s="396" t="s">
        <v>268</v>
      </c>
      <c r="B3" s="396" t="s">
        <v>17</v>
      </c>
      <c r="C3" s="396" t="s">
        <v>130</v>
      </c>
      <c r="D3" s="396" t="s">
        <v>0</v>
      </c>
    </row>
    <row r="4" spans="1:4" ht="26.25">
      <c r="A4" s="396">
        <v>35</v>
      </c>
      <c r="B4" s="396">
        <v>7</v>
      </c>
      <c r="C4" s="396" t="s">
        <v>266</v>
      </c>
      <c r="D4" s="396">
        <v>1</v>
      </c>
    </row>
    <row r="5" spans="1:4" ht="26.25">
      <c r="A5" s="396">
        <v>150</v>
      </c>
      <c r="B5" s="396">
        <v>30</v>
      </c>
      <c r="C5" s="396" t="s">
        <v>267</v>
      </c>
      <c r="D5" s="396">
        <v>2</v>
      </c>
    </row>
    <row r="6" spans="1:4" ht="26.25">
      <c r="A6" s="396">
        <v>27</v>
      </c>
      <c r="B6" s="396">
        <v>18</v>
      </c>
      <c r="C6" s="396" t="s">
        <v>269</v>
      </c>
      <c r="D6" s="396">
        <v>3</v>
      </c>
    </row>
    <row r="7" spans="1:4" ht="26.25">
      <c r="A7" s="396">
        <v>17</v>
      </c>
      <c r="B7" s="396">
        <v>2</v>
      </c>
      <c r="C7" s="396" t="s">
        <v>219</v>
      </c>
      <c r="D7" s="396">
        <v>4</v>
      </c>
    </row>
    <row r="8" spans="1:4" ht="26.25">
      <c r="A8" s="396">
        <f>SUM(A4:A7)</f>
        <v>229</v>
      </c>
      <c r="B8" s="396">
        <f>SUM(B4:B7)</f>
        <v>57</v>
      </c>
      <c r="C8" s="542" t="s">
        <v>2</v>
      </c>
      <c r="D8" s="542"/>
    </row>
  </sheetData>
  <sheetProtection/>
  <mergeCells count="2">
    <mergeCell ref="A2:D2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0">
      <selection activeCell="E33" sqref="E33:E34"/>
    </sheetView>
  </sheetViews>
  <sheetFormatPr defaultColWidth="9.140625" defaultRowHeight="12.75"/>
  <cols>
    <col min="1" max="3" width="11.8515625" style="37" customWidth="1"/>
    <col min="4" max="4" width="14.7109375" style="37" customWidth="1"/>
    <col min="5" max="5" width="14.28125" style="37" bestFit="1" customWidth="1"/>
    <col min="6" max="6" width="10.00390625" style="0" customWidth="1"/>
    <col min="7" max="7" width="15.57421875" style="0" customWidth="1"/>
    <col min="8" max="8" width="6.57421875" style="0" customWidth="1"/>
    <col min="10" max="10" width="11.140625" style="0" bestFit="1" customWidth="1"/>
    <col min="11" max="11" width="13.8515625" style="0" bestFit="1" customWidth="1"/>
  </cols>
  <sheetData>
    <row r="1" spans="1:8" ht="34.5" customHeight="1">
      <c r="A1" s="448" t="s">
        <v>1</v>
      </c>
      <c r="B1" s="448"/>
      <c r="C1" s="448"/>
      <c r="D1" s="448"/>
      <c r="E1" s="448"/>
      <c r="F1" s="448"/>
      <c r="G1" s="448"/>
      <c r="H1" s="448"/>
    </row>
    <row r="2" spans="1:8" ht="30.75" customHeight="1">
      <c r="A2" s="449" t="s">
        <v>310</v>
      </c>
      <c r="B2" s="449"/>
      <c r="C2" s="449"/>
      <c r="D2" s="449"/>
      <c r="E2" s="449"/>
      <c r="F2" s="449"/>
      <c r="G2" s="449"/>
      <c r="H2" s="449"/>
    </row>
    <row r="3" spans="1:8" ht="21.75" customHeight="1">
      <c r="A3" s="382"/>
      <c r="B3" s="380" t="s">
        <v>129</v>
      </c>
      <c r="C3" s="178" t="s">
        <v>281</v>
      </c>
      <c r="D3" s="178" t="s">
        <v>239</v>
      </c>
      <c r="E3" s="35" t="s">
        <v>98</v>
      </c>
      <c r="F3" s="438" t="s">
        <v>130</v>
      </c>
      <c r="G3" s="439"/>
      <c r="H3" s="440" t="s">
        <v>256</v>
      </c>
    </row>
    <row r="4" spans="1:13" ht="21.75" customHeight="1">
      <c r="A4" s="383"/>
      <c r="B4" s="381">
        <f>(C4-D4)*100/D4</f>
        <v>13.482659120200434</v>
      </c>
      <c r="C4" s="301">
        <f>'مصرف انرژی'!G17/1000</f>
        <v>530469.732</v>
      </c>
      <c r="D4" s="288">
        <f>'مصرف انرژی'!G18/1000</f>
        <v>467445.631</v>
      </c>
      <c r="E4" s="46" t="s">
        <v>97</v>
      </c>
      <c r="F4" s="444" t="s">
        <v>115</v>
      </c>
      <c r="G4" s="445"/>
      <c r="H4" s="441"/>
      <c r="I4" s="41"/>
      <c r="J4" s="42"/>
      <c r="K4" s="42"/>
      <c r="L4" s="41"/>
      <c r="M4" s="41"/>
    </row>
    <row r="5" spans="1:13" ht="21.75" customHeight="1">
      <c r="A5" s="383"/>
      <c r="B5" s="381">
        <f aca="true" t="shared" si="0" ref="B5:B12">(C5-D5)*100/D5</f>
        <v>6.504934976316968</v>
      </c>
      <c r="C5" s="301">
        <f>'مصرف انرژی'!F17/1000</f>
        <v>129299.446</v>
      </c>
      <c r="D5" s="288">
        <f>'مصرف انرژی'!F18/1000</f>
        <v>121402.305</v>
      </c>
      <c r="E5" s="46" t="s">
        <v>97</v>
      </c>
      <c r="F5" s="444" t="s">
        <v>29</v>
      </c>
      <c r="G5" s="445"/>
      <c r="H5" s="441"/>
      <c r="I5" s="41"/>
      <c r="J5" s="42"/>
      <c r="K5" s="42"/>
      <c r="L5" s="41"/>
      <c r="M5" s="41"/>
    </row>
    <row r="6" spans="1:13" ht="21.75" customHeight="1">
      <c r="A6" s="383"/>
      <c r="B6" s="381">
        <f t="shared" si="0"/>
        <v>5.409033374548082</v>
      </c>
      <c r="C6" s="301">
        <f>'مصرف انرژی'!E17/1000</f>
        <v>739582.943</v>
      </c>
      <c r="D6" s="288">
        <f>'مصرف انرژی'!E18/1000</f>
        <v>701631.463</v>
      </c>
      <c r="E6" s="46" t="s">
        <v>97</v>
      </c>
      <c r="F6" s="444" t="s">
        <v>117</v>
      </c>
      <c r="G6" s="445"/>
      <c r="H6" s="441"/>
      <c r="I6" s="41"/>
      <c r="J6" s="42"/>
      <c r="K6" s="42"/>
      <c r="L6" s="41"/>
      <c r="M6" s="41"/>
    </row>
    <row r="7" spans="1:13" ht="21.75" customHeight="1">
      <c r="A7" s="383"/>
      <c r="B7" s="381">
        <f t="shared" si="0"/>
        <v>-8.500029425399406</v>
      </c>
      <c r="C7" s="301">
        <f>'مصرف انرژی'!D17/1000</f>
        <v>741334.049</v>
      </c>
      <c r="D7" s="288">
        <f>'مصرف انرژی'!D18/1000</f>
        <v>810201.407</v>
      </c>
      <c r="E7" s="46" t="s">
        <v>97</v>
      </c>
      <c r="F7" s="444" t="s">
        <v>118</v>
      </c>
      <c r="G7" s="445"/>
      <c r="H7" s="441"/>
      <c r="I7" s="41"/>
      <c r="J7" s="42"/>
      <c r="K7" s="42"/>
      <c r="L7" s="41"/>
      <c r="M7" s="41"/>
    </row>
    <row r="8" spans="1:11" ht="21.75" customHeight="1">
      <c r="A8" s="383"/>
      <c r="B8" s="381">
        <f t="shared" si="0"/>
        <v>13.71175813678027</v>
      </c>
      <c r="C8" s="301">
        <f>'مصرف انرژی'!C17/1000</f>
        <v>99464.804</v>
      </c>
      <c r="D8" s="288">
        <f>'مصرف انرژی'!C18/1000</f>
        <v>87470.993</v>
      </c>
      <c r="E8" s="47" t="s">
        <v>97</v>
      </c>
      <c r="F8" s="438" t="s">
        <v>30</v>
      </c>
      <c r="G8" s="439"/>
      <c r="H8" s="442"/>
      <c r="J8" s="42"/>
      <c r="K8" s="42"/>
    </row>
    <row r="9" spans="1:13" ht="21.75" customHeight="1">
      <c r="A9" s="383"/>
      <c r="B9" s="381">
        <f t="shared" si="0"/>
        <v>0</v>
      </c>
      <c r="C9" s="301">
        <f>'مصرف انرژی'!B17/1000</f>
        <v>42016.303</v>
      </c>
      <c r="D9" s="288">
        <f>'مصرف انرژی'!B18/1000</f>
        <v>42016.303</v>
      </c>
      <c r="E9" s="47" t="s">
        <v>97</v>
      </c>
      <c r="F9" s="438" t="s">
        <v>35</v>
      </c>
      <c r="G9" s="439"/>
      <c r="H9" s="442"/>
      <c r="J9" s="42"/>
      <c r="K9" s="42"/>
      <c r="L9" s="41"/>
      <c r="M9" s="41"/>
    </row>
    <row r="10" spans="1:8" ht="21.75" customHeight="1">
      <c r="A10" s="383"/>
      <c r="B10" s="381">
        <f t="shared" si="0"/>
        <v>2.3316258067437956</v>
      </c>
      <c r="C10" s="301">
        <f>SUM(C4:C9)</f>
        <v>2282167.277</v>
      </c>
      <c r="D10" s="288">
        <f>SUM(D4:D9)</f>
        <v>2230168.1019999995</v>
      </c>
      <c r="E10" s="47" t="s">
        <v>97</v>
      </c>
      <c r="F10" s="438" t="s">
        <v>2</v>
      </c>
      <c r="G10" s="439"/>
      <c r="H10" s="442"/>
    </row>
    <row r="11" spans="1:11" ht="21.75" customHeight="1">
      <c r="A11" s="383"/>
      <c r="B11" s="381">
        <f t="shared" si="0"/>
        <v>1.4850341333581278</v>
      </c>
      <c r="C11" s="301">
        <f>'خرید انرژِی'!A48/1000</f>
        <v>2692313.246</v>
      </c>
      <c r="D11" s="288">
        <f>'خرید انرژِی'!A49/1000</f>
        <v>2652916.53</v>
      </c>
      <c r="E11" s="47" t="s">
        <v>97</v>
      </c>
      <c r="F11" s="438" t="s">
        <v>191</v>
      </c>
      <c r="G11" s="439"/>
      <c r="H11" s="442"/>
      <c r="J11" s="42"/>
      <c r="K11" s="42"/>
    </row>
    <row r="12" spans="1:10" ht="21.75" customHeight="1">
      <c r="A12" s="383"/>
      <c r="B12" s="381">
        <f t="shared" si="0"/>
        <v>-2.9810776729843345</v>
      </c>
      <c r="C12" s="301">
        <f>C11-C10</f>
        <v>410145.96900000004</v>
      </c>
      <c r="D12" s="288">
        <f>D11-D10</f>
        <v>422748.4280000003</v>
      </c>
      <c r="E12" s="47" t="s">
        <v>97</v>
      </c>
      <c r="F12" s="438" t="s">
        <v>131</v>
      </c>
      <c r="G12" s="439"/>
      <c r="H12" s="442"/>
      <c r="J12" s="36"/>
    </row>
    <row r="13" spans="1:8" ht="21.75" customHeight="1">
      <c r="A13" s="383"/>
      <c r="B13" s="381">
        <f>C13-D13</f>
        <v>-0.7012712017104992</v>
      </c>
      <c r="C13" s="180">
        <f>C12*100/C11</f>
        <v>15.233961709669503</v>
      </c>
      <c r="D13" s="181">
        <f>D12*100/D11</f>
        <v>15.935232911380002</v>
      </c>
      <c r="E13" s="182" t="s">
        <v>132</v>
      </c>
      <c r="F13" s="438" t="s">
        <v>133</v>
      </c>
      <c r="G13" s="439"/>
      <c r="H13" s="443"/>
    </row>
    <row r="14" spans="1:8" ht="27.75" customHeight="1">
      <c r="A14" s="446"/>
      <c r="B14" s="447"/>
      <c r="C14" s="447"/>
      <c r="D14" s="447"/>
      <c r="E14" s="447"/>
      <c r="F14" s="447"/>
      <c r="G14" s="447"/>
      <c r="H14" s="447"/>
    </row>
    <row r="15" spans="1:8" ht="40.5" customHeight="1">
      <c r="A15" s="183" t="s">
        <v>134</v>
      </c>
      <c r="B15" s="183" t="s">
        <v>135</v>
      </c>
      <c r="C15" s="183" t="s">
        <v>136</v>
      </c>
      <c r="D15" s="184" t="s">
        <v>137</v>
      </c>
      <c r="E15" s="184" t="s">
        <v>221</v>
      </c>
      <c r="F15" s="184" t="s">
        <v>138</v>
      </c>
      <c r="G15" s="184" t="s">
        <v>130</v>
      </c>
      <c r="H15" s="435" t="s">
        <v>139</v>
      </c>
    </row>
    <row r="16" spans="1:10" ht="21" customHeight="1">
      <c r="A16" s="185">
        <f aca="true" t="shared" si="1" ref="A16:A21">D16*100/$D$22</f>
        <v>25.032375524263813</v>
      </c>
      <c r="B16" s="185">
        <f aca="true" t="shared" si="2" ref="B16:B21">E16*100/$E$22</f>
        <v>23.244121381729897</v>
      </c>
      <c r="C16" s="185">
        <f aca="true" t="shared" si="3" ref="C16:C21">F16*100/$F$22</f>
        <v>82.96979352692223</v>
      </c>
      <c r="D16" s="186">
        <f>'مصرف انرژی'!G35/1000</f>
        <v>380759.34730299993</v>
      </c>
      <c r="E16" s="186">
        <f aca="true" t="shared" si="4" ref="E16:E21">C4</f>
        <v>530469.732</v>
      </c>
      <c r="F16" s="302">
        <f>تعدادمشتركين!O18+تعدادمشتركين!H18</f>
        <v>542649</v>
      </c>
      <c r="G16" s="184" t="s">
        <v>115</v>
      </c>
      <c r="H16" s="436"/>
      <c r="J16" s="48"/>
    </row>
    <row r="17" spans="1:10" ht="21" customHeight="1">
      <c r="A17" s="185">
        <f t="shared" si="1"/>
        <v>7.996110937845243</v>
      </c>
      <c r="B17" s="185">
        <f t="shared" si="2"/>
        <v>5.665642799416934</v>
      </c>
      <c r="C17" s="185">
        <f t="shared" si="3"/>
        <v>3.631932382513394</v>
      </c>
      <c r="D17" s="186">
        <f>'مصرف انرژی'!F35/1000</f>
        <v>121626.25072099997</v>
      </c>
      <c r="E17" s="186">
        <f t="shared" si="4"/>
        <v>129299.446</v>
      </c>
      <c r="F17" s="302">
        <f>تعدادمشتركين!N18+تعدادمشتركين!G18</f>
        <v>23754</v>
      </c>
      <c r="G17" s="184" t="s">
        <v>29</v>
      </c>
      <c r="H17" s="436"/>
      <c r="J17" s="48"/>
    </row>
    <row r="18" spans="1:10" ht="21" customHeight="1">
      <c r="A18" s="185">
        <f t="shared" si="1"/>
        <v>10.02533776223252</v>
      </c>
      <c r="B18" s="185">
        <f t="shared" si="2"/>
        <v>32.407043535047585</v>
      </c>
      <c r="C18" s="185">
        <f t="shared" si="3"/>
        <v>1.379290309954253</v>
      </c>
      <c r="D18" s="186">
        <f>'مصرف انرژی'!E35/1000</f>
        <v>152492.161966</v>
      </c>
      <c r="E18" s="186">
        <f t="shared" si="4"/>
        <v>739582.943</v>
      </c>
      <c r="F18" s="302">
        <f>تعدادمشتركين!M18+تعدادمشتركين!F18</f>
        <v>9021</v>
      </c>
      <c r="G18" s="184" t="s">
        <v>117</v>
      </c>
      <c r="H18" s="436"/>
      <c r="J18" s="48"/>
    </row>
    <row r="19" spans="1:10" ht="21" customHeight="1">
      <c r="A19" s="185">
        <f t="shared" si="1"/>
        <v>41.207532275438496</v>
      </c>
      <c r="B19" s="185">
        <f t="shared" si="2"/>
        <v>32.48377349334854</v>
      </c>
      <c r="C19" s="185">
        <f t="shared" si="3"/>
        <v>0.8881828412065464</v>
      </c>
      <c r="D19" s="186">
        <f>'مصرف انرژی'!D35/1000</f>
        <v>626794.4118189999</v>
      </c>
      <c r="E19" s="186">
        <f t="shared" si="4"/>
        <v>741334.049</v>
      </c>
      <c r="F19" s="302">
        <f>تعدادمشتركين!L18+تعدادمشتركين!E18</f>
        <v>5809</v>
      </c>
      <c r="G19" s="184" t="s">
        <v>118</v>
      </c>
      <c r="H19" s="436"/>
      <c r="J19" s="48"/>
    </row>
    <row r="20" spans="1:11" ht="21" customHeight="1">
      <c r="A20" s="185">
        <f t="shared" si="1"/>
        <v>15.738643500219926</v>
      </c>
      <c r="B20" s="185">
        <f t="shared" si="2"/>
        <v>4.358348531346505</v>
      </c>
      <c r="C20" s="185">
        <f t="shared" si="3"/>
        <v>10.66843824155393</v>
      </c>
      <c r="D20" s="186">
        <f>'مصرف انرژی'!C35/1000</f>
        <v>239395.402996</v>
      </c>
      <c r="E20" s="186">
        <f t="shared" si="4"/>
        <v>99464.804</v>
      </c>
      <c r="F20" s="302">
        <f>تعدادمشتركين!K18+تعدادمشتركين!D18</f>
        <v>69775</v>
      </c>
      <c r="G20" s="184" t="s">
        <v>30</v>
      </c>
      <c r="H20" s="436"/>
      <c r="J20" s="48"/>
      <c r="K20" s="23"/>
    </row>
    <row r="21" spans="1:10" ht="21" customHeight="1">
      <c r="A21" s="185">
        <f t="shared" si="1"/>
        <v>0</v>
      </c>
      <c r="B21" s="185">
        <f t="shared" si="2"/>
        <v>1.8410702591105466</v>
      </c>
      <c r="C21" s="185">
        <f t="shared" si="3"/>
        <v>0.4623626978496465</v>
      </c>
      <c r="D21" s="187">
        <v>0</v>
      </c>
      <c r="E21" s="186">
        <f t="shared" si="4"/>
        <v>42016.303</v>
      </c>
      <c r="F21" s="302">
        <f>تعدادمشتركين!J18+تعدادمشتركين!C18</f>
        <v>3024</v>
      </c>
      <c r="G21" s="184" t="s">
        <v>35</v>
      </c>
      <c r="H21" s="436"/>
      <c r="J21" s="48"/>
    </row>
    <row r="22" spans="1:10" ht="21" customHeight="1">
      <c r="A22" s="188">
        <f aca="true" t="shared" si="5" ref="A22:F22">SUM(A16:A21)</f>
        <v>100</v>
      </c>
      <c r="B22" s="188">
        <f t="shared" si="5"/>
        <v>100.00000000000001</v>
      </c>
      <c r="C22" s="188">
        <f t="shared" si="5"/>
        <v>100</v>
      </c>
      <c r="D22" s="186">
        <f t="shared" si="5"/>
        <v>1521067.5748049999</v>
      </c>
      <c r="E22" s="186">
        <f t="shared" si="5"/>
        <v>2282167.277</v>
      </c>
      <c r="F22" s="302">
        <f t="shared" si="5"/>
        <v>654032</v>
      </c>
      <c r="G22" s="184" t="s">
        <v>2</v>
      </c>
      <c r="H22" s="437"/>
      <c r="J22" s="48"/>
    </row>
    <row r="23" spans="2:8" ht="30" customHeight="1">
      <c r="B23" s="33"/>
      <c r="C23" s="38"/>
      <c r="D23" s="38"/>
      <c r="E23" s="38"/>
      <c r="F23" s="34"/>
      <c r="G23" s="34"/>
      <c r="H23" s="39"/>
    </row>
    <row r="24" ht="12.75">
      <c r="H24" s="59"/>
    </row>
  </sheetData>
  <sheetProtection/>
  <mergeCells count="16">
    <mergeCell ref="A1:H1"/>
    <mergeCell ref="A2:H2"/>
    <mergeCell ref="F6:G6"/>
    <mergeCell ref="F3:G3"/>
    <mergeCell ref="F4:G4"/>
    <mergeCell ref="F10:G10"/>
    <mergeCell ref="F9:G9"/>
    <mergeCell ref="F8:G8"/>
    <mergeCell ref="H15:H22"/>
    <mergeCell ref="F13:G13"/>
    <mergeCell ref="F12:G12"/>
    <mergeCell ref="H3:H13"/>
    <mergeCell ref="F5:G5"/>
    <mergeCell ref="F7:G7"/>
    <mergeCell ref="A14:H14"/>
    <mergeCell ref="F11:G11"/>
  </mergeCells>
  <printOptions horizontalCentered="1"/>
  <pageMargins left="0.17" right="0.16" top="0.22" bottom="0.21" header="0.17" footer="0.19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1" width="11.28125" style="0" bestFit="1" customWidth="1"/>
    <col min="2" max="2" width="10.00390625" style="0" bestFit="1" customWidth="1"/>
    <col min="3" max="3" width="18.00390625" style="0" bestFit="1" customWidth="1"/>
    <col min="4" max="4" width="16.421875" style="0" bestFit="1" customWidth="1"/>
    <col min="5" max="5" width="18.421875" style="0" bestFit="1" customWidth="1"/>
    <col min="6" max="6" width="17.00390625" style="0" bestFit="1" customWidth="1"/>
    <col min="7" max="7" width="12.8515625" style="0" customWidth="1"/>
    <col min="8" max="12" width="8.00390625" style="1" customWidth="1"/>
    <col min="13" max="13" width="1.7109375" style="1" customWidth="1"/>
    <col min="14" max="16" width="9.140625" style="1" customWidth="1"/>
  </cols>
  <sheetData>
    <row r="1" spans="1:7" ht="28.5">
      <c r="A1" s="450" t="s">
        <v>302</v>
      </c>
      <c r="B1" s="450"/>
      <c r="C1" s="450"/>
      <c r="D1" s="450"/>
      <c r="E1" s="450"/>
      <c r="F1" s="450"/>
      <c r="G1" s="450"/>
    </row>
    <row r="2" spans="1:7" ht="21">
      <c r="A2" s="50" t="s">
        <v>156</v>
      </c>
      <c r="B2" s="50" t="s">
        <v>157</v>
      </c>
      <c r="C2" s="50" t="s">
        <v>158</v>
      </c>
      <c r="D2" s="50" t="s">
        <v>185</v>
      </c>
      <c r="E2" s="50" t="s">
        <v>159</v>
      </c>
      <c r="F2" s="50" t="s">
        <v>160</v>
      </c>
      <c r="G2" s="50"/>
    </row>
    <row r="3" spans="1:7" ht="21">
      <c r="A3" s="276">
        <f>C3+E3</f>
        <v>408860</v>
      </c>
      <c r="B3" s="276">
        <f>D3+F3</f>
        <v>1932</v>
      </c>
      <c r="C3" s="276">
        <v>118130</v>
      </c>
      <c r="D3" s="276">
        <v>159</v>
      </c>
      <c r="E3" s="276">
        <v>290730</v>
      </c>
      <c r="F3" s="276">
        <v>1773</v>
      </c>
      <c r="G3" s="50" t="s">
        <v>142</v>
      </c>
    </row>
    <row r="4" spans="1:7" ht="21">
      <c r="A4" s="276">
        <f aca="true" t="shared" si="0" ref="A4:B16">C4+E4</f>
        <v>259995</v>
      </c>
      <c r="B4" s="276">
        <f t="shared" si="0"/>
        <v>1472</v>
      </c>
      <c r="C4" s="276">
        <v>38490</v>
      </c>
      <c r="D4" s="276">
        <v>47</v>
      </c>
      <c r="E4" s="276">
        <v>221505</v>
      </c>
      <c r="F4" s="276">
        <v>1425</v>
      </c>
      <c r="G4" s="50" t="s">
        <v>141</v>
      </c>
    </row>
    <row r="5" spans="1:7" ht="21">
      <c r="A5" s="276">
        <f t="shared" si="0"/>
        <v>57090</v>
      </c>
      <c r="B5" s="276">
        <f t="shared" si="0"/>
        <v>620</v>
      </c>
      <c r="C5" s="276">
        <v>0</v>
      </c>
      <c r="D5" s="276">
        <v>0</v>
      </c>
      <c r="E5" s="276">
        <v>57090</v>
      </c>
      <c r="F5" s="276">
        <v>620</v>
      </c>
      <c r="G5" s="50" t="s">
        <v>148</v>
      </c>
    </row>
    <row r="6" spans="1:7" ht="21">
      <c r="A6" s="276">
        <f t="shared" si="0"/>
        <v>386460</v>
      </c>
      <c r="B6" s="276">
        <f t="shared" si="0"/>
        <v>2216</v>
      </c>
      <c r="C6" s="276">
        <v>64280</v>
      </c>
      <c r="D6" s="276">
        <v>87</v>
      </c>
      <c r="E6" s="276">
        <v>322180</v>
      </c>
      <c r="F6" s="276">
        <v>2129</v>
      </c>
      <c r="G6" s="50" t="s">
        <v>14</v>
      </c>
    </row>
    <row r="7" spans="1:7" ht="21">
      <c r="A7" s="276">
        <f t="shared" si="0"/>
        <v>201705</v>
      </c>
      <c r="B7" s="276">
        <f t="shared" si="0"/>
        <v>1329</v>
      </c>
      <c r="C7" s="276">
        <v>30950</v>
      </c>
      <c r="D7" s="276">
        <v>33</v>
      </c>
      <c r="E7" s="276">
        <v>170755</v>
      </c>
      <c r="F7" s="276">
        <v>1296</v>
      </c>
      <c r="G7" s="50" t="s">
        <v>15</v>
      </c>
    </row>
    <row r="8" spans="1:7" ht="21">
      <c r="A8" s="276">
        <f t="shared" si="0"/>
        <v>59580</v>
      </c>
      <c r="B8" s="276">
        <f t="shared" si="0"/>
        <v>496</v>
      </c>
      <c r="C8" s="276">
        <v>3140</v>
      </c>
      <c r="D8" s="276">
        <v>4</v>
      </c>
      <c r="E8" s="276">
        <v>56440</v>
      </c>
      <c r="F8" s="276">
        <v>492</v>
      </c>
      <c r="G8" s="50" t="s">
        <v>16</v>
      </c>
    </row>
    <row r="9" spans="1:7" ht="21">
      <c r="A9" s="276">
        <f t="shared" si="0"/>
        <v>178840</v>
      </c>
      <c r="B9" s="276">
        <f t="shared" si="0"/>
        <v>1638</v>
      </c>
      <c r="C9" s="276">
        <v>7550</v>
      </c>
      <c r="D9" s="276">
        <v>10</v>
      </c>
      <c r="E9" s="276">
        <v>171290</v>
      </c>
      <c r="F9" s="276">
        <v>1628</v>
      </c>
      <c r="G9" s="50" t="s">
        <v>11</v>
      </c>
    </row>
    <row r="10" spans="1:7" ht="21">
      <c r="A10" s="276">
        <f t="shared" si="0"/>
        <v>158495</v>
      </c>
      <c r="B10" s="276">
        <f t="shared" si="0"/>
        <v>953</v>
      </c>
      <c r="C10" s="276">
        <v>22190</v>
      </c>
      <c r="D10" s="276">
        <v>22</v>
      </c>
      <c r="E10" s="276">
        <v>136305</v>
      </c>
      <c r="F10" s="276">
        <v>931</v>
      </c>
      <c r="G10" s="50" t="s">
        <v>12</v>
      </c>
    </row>
    <row r="11" spans="1:7" ht="21">
      <c r="A11" s="276">
        <f t="shared" si="0"/>
        <v>159785</v>
      </c>
      <c r="B11" s="276">
        <f t="shared" si="0"/>
        <v>930</v>
      </c>
      <c r="C11" s="276">
        <v>31440</v>
      </c>
      <c r="D11" s="276">
        <v>37</v>
      </c>
      <c r="E11" s="276">
        <v>128345</v>
      </c>
      <c r="F11" s="276">
        <v>893</v>
      </c>
      <c r="G11" s="50" t="s">
        <v>13</v>
      </c>
    </row>
    <row r="12" spans="1:7" ht="21">
      <c r="A12" s="276">
        <f t="shared" si="0"/>
        <v>157830</v>
      </c>
      <c r="B12" s="276">
        <f t="shared" si="0"/>
        <v>1439</v>
      </c>
      <c r="C12" s="276">
        <v>2800</v>
      </c>
      <c r="D12" s="276">
        <v>3</v>
      </c>
      <c r="E12" s="276">
        <v>155030</v>
      </c>
      <c r="F12" s="276">
        <v>1436</v>
      </c>
      <c r="G12" s="50" t="s">
        <v>9</v>
      </c>
    </row>
    <row r="13" spans="1:7" ht="21">
      <c r="A13" s="276">
        <f t="shared" si="0"/>
        <v>96345</v>
      </c>
      <c r="B13" s="276">
        <f t="shared" si="0"/>
        <v>928</v>
      </c>
      <c r="C13" s="276">
        <v>630</v>
      </c>
      <c r="D13" s="276">
        <v>1</v>
      </c>
      <c r="E13" s="276">
        <v>95715</v>
      </c>
      <c r="F13" s="276">
        <v>927</v>
      </c>
      <c r="G13" s="50" t="s">
        <v>10</v>
      </c>
    </row>
    <row r="14" spans="1:7" ht="21">
      <c r="A14" s="276">
        <f t="shared" si="0"/>
        <v>39765</v>
      </c>
      <c r="B14" s="276">
        <f t="shared" si="0"/>
        <v>273</v>
      </c>
      <c r="C14" s="276">
        <v>6090</v>
      </c>
      <c r="D14" s="276">
        <v>8</v>
      </c>
      <c r="E14" s="276">
        <v>33675</v>
      </c>
      <c r="F14" s="276">
        <v>265</v>
      </c>
      <c r="G14" s="50" t="s">
        <v>28</v>
      </c>
    </row>
    <row r="15" spans="1:7" ht="21">
      <c r="A15" s="276">
        <f t="shared" si="0"/>
        <v>32160</v>
      </c>
      <c r="B15" s="276">
        <f t="shared" si="0"/>
        <v>265</v>
      </c>
      <c r="C15" s="276">
        <v>2760</v>
      </c>
      <c r="D15" s="276">
        <v>5</v>
      </c>
      <c r="E15" s="276">
        <v>29400</v>
      </c>
      <c r="F15" s="276">
        <v>260</v>
      </c>
      <c r="G15" s="50" t="s">
        <v>7</v>
      </c>
    </row>
    <row r="16" spans="1:7" ht="21">
      <c r="A16" s="276">
        <f t="shared" si="0"/>
        <v>42700</v>
      </c>
      <c r="B16" s="276">
        <f t="shared" si="0"/>
        <v>378</v>
      </c>
      <c r="C16" s="276">
        <v>10550</v>
      </c>
      <c r="D16" s="276">
        <v>9</v>
      </c>
      <c r="E16" s="276">
        <v>32150</v>
      </c>
      <c r="F16" s="276">
        <v>369</v>
      </c>
      <c r="G16" s="50" t="s">
        <v>8</v>
      </c>
    </row>
    <row r="17" spans="1:7" ht="21">
      <c r="A17" s="276">
        <f aca="true" t="shared" si="1" ref="A17:F17">SUM(A3:A16)</f>
        <v>2239610</v>
      </c>
      <c r="B17" s="276">
        <f t="shared" si="1"/>
        <v>14869</v>
      </c>
      <c r="C17" s="276">
        <f t="shared" si="1"/>
        <v>339000</v>
      </c>
      <c r="D17" s="276">
        <f t="shared" si="1"/>
        <v>425</v>
      </c>
      <c r="E17" s="276">
        <f t="shared" si="1"/>
        <v>1900610</v>
      </c>
      <c r="F17" s="276">
        <f t="shared" si="1"/>
        <v>14444</v>
      </c>
      <c r="G17" s="50" t="s">
        <v>25</v>
      </c>
    </row>
    <row r="19" spans="1:7" ht="28.5">
      <c r="A19" s="450" t="s">
        <v>303</v>
      </c>
      <c r="B19" s="450"/>
      <c r="C19" s="450"/>
      <c r="D19" s="450"/>
      <c r="E19" s="450"/>
      <c r="F19" s="450"/>
      <c r="G19" s="450"/>
    </row>
    <row r="20" spans="1:7" ht="21">
      <c r="A20" s="50" t="s">
        <v>156</v>
      </c>
      <c r="B20" s="50" t="s">
        <v>157</v>
      </c>
      <c r="C20" s="50" t="s">
        <v>158</v>
      </c>
      <c r="D20" s="50" t="s">
        <v>185</v>
      </c>
      <c r="E20" s="50" t="s">
        <v>159</v>
      </c>
      <c r="F20" s="50" t="s">
        <v>160</v>
      </c>
      <c r="G20" s="50"/>
    </row>
    <row r="21" spans="1:7" ht="21">
      <c r="A21" s="276">
        <f>C21+E21</f>
        <v>4420</v>
      </c>
      <c r="B21" s="276">
        <f>D21+F21</f>
        <v>35</v>
      </c>
      <c r="C21" s="276">
        <v>0</v>
      </c>
      <c r="D21" s="276">
        <v>0</v>
      </c>
      <c r="E21" s="276">
        <v>4420</v>
      </c>
      <c r="F21" s="276">
        <v>35</v>
      </c>
      <c r="G21" s="50" t="s">
        <v>142</v>
      </c>
    </row>
    <row r="22" spans="1:7" ht="21">
      <c r="A22" s="276">
        <f aca="true" t="shared" si="2" ref="A22:A34">C22+E22</f>
        <v>4580</v>
      </c>
      <c r="B22" s="276">
        <f aca="true" t="shared" si="3" ref="B22:B34">D22+F22</f>
        <v>25</v>
      </c>
      <c r="C22" s="276">
        <v>-260</v>
      </c>
      <c r="D22" s="276">
        <v>0</v>
      </c>
      <c r="E22" s="276">
        <v>4840</v>
      </c>
      <c r="F22" s="276">
        <v>25</v>
      </c>
      <c r="G22" s="50" t="s">
        <v>141</v>
      </c>
    </row>
    <row r="23" spans="1:7" ht="21">
      <c r="A23" s="276">
        <f t="shared" si="2"/>
        <v>-70</v>
      </c>
      <c r="B23" s="276">
        <f t="shared" si="3"/>
        <v>4</v>
      </c>
      <c r="C23" s="276">
        <v>0</v>
      </c>
      <c r="D23" s="276">
        <v>0</v>
      </c>
      <c r="E23" s="276">
        <v>-70</v>
      </c>
      <c r="F23" s="276">
        <v>4</v>
      </c>
      <c r="G23" s="50" t="s">
        <v>148</v>
      </c>
    </row>
    <row r="24" spans="1:7" ht="21">
      <c r="A24" s="276">
        <f t="shared" si="2"/>
        <v>5060</v>
      </c>
      <c r="B24" s="276">
        <f t="shared" si="3"/>
        <v>33</v>
      </c>
      <c r="C24" s="276">
        <v>800</v>
      </c>
      <c r="D24" s="276">
        <v>1</v>
      </c>
      <c r="E24" s="276">
        <v>4260</v>
      </c>
      <c r="F24" s="276">
        <v>32</v>
      </c>
      <c r="G24" s="50" t="s">
        <v>14</v>
      </c>
    </row>
    <row r="25" spans="1:7" ht="21">
      <c r="A25" s="276">
        <f t="shared" si="2"/>
        <v>2920</v>
      </c>
      <c r="B25" s="276">
        <f t="shared" si="3"/>
        <v>27</v>
      </c>
      <c r="C25" s="276">
        <v>0</v>
      </c>
      <c r="D25" s="276">
        <v>0</v>
      </c>
      <c r="E25" s="276">
        <v>2920</v>
      </c>
      <c r="F25" s="276">
        <v>27</v>
      </c>
      <c r="G25" s="50" t="s">
        <v>15</v>
      </c>
    </row>
    <row r="26" spans="1:7" ht="21">
      <c r="A26" s="276">
        <f t="shared" si="2"/>
        <v>755</v>
      </c>
      <c r="B26" s="276">
        <f t="shared" si="3"/>
        <v>5</v>
      </c>
      <c r="C26" s="276">
        <v>0</v>
      </c>
      <c r="D26" s="276">
        <v>0</v>
      </c>
      <c r="E26" s="276">
        <v>755</v>
      </c>
      <c r="F26" s="276">
        <v>5</v>
      </c>
      <c r="G26" s="50" t="s">
        <v>16</v>
      </c>
    </row>
    <row r="27" spans="1:7" ht="21">
      <c r="A27" s="276">
        <f t="shared" si="2"/>
        <v>785</v>
      </c>
      <c r="B27" s="276">
        <f t="shared" si="3"/>
        <v>4</v>
      </c>
      <c r="C27" s="276">
        <v>0</v>
      </c>
      <c r="D27" s="276">
        <v>0</v>
      </c>
      <c r="E27" s="276">
        <v>785</v>
      </c>
      <c r="F27" s="276">
        <v>4</v>
      </c>
      <c r="G27" s="50" t="s">
        <v>11</v>
      </c>
    </row>
    <row r="28" spans="1:7" ht="21">
      <c r="A28" s="276">
        <f t="shared" si="2"/>
        <v>1060</v>
      </c>
      <c r="B28" s="276">
        <f t="shared" si="3"/>
        <v>4</v>
      </c>
      <c r="C28" s="276">
        <v>0</v>
      </c>
      <c r="D28" s="276">
        <v>0</v>
      </c>
      <c r="E28" s="276">
        <v>1060</v>
      </c>
      <c r="F28" s="276">
        <v>4</v>
      </c>
      <c r="G28" s="50" t="s">
        <v>12</v>
      </c>
    </row>
    <row r="29" spans="1:7" ht="21">
      <c r="A29" s="276">
        <f t="shared" si="2"/>
        <v>2535</v>
      </c>
      <c r="B29" s="276">
        <f t="shared" si="3"/>
        <v>20</v>
      </c>
      <c r="C29" s="276">
        <v>0</v>
      </c>
      <c r="D29" s="276">
        <v>0</v>
      </c>
      <c r="E29" s="276">
        <v>2535</v>
      </c>
      <c r="F29" s="276">
        <v>20</v>
      </c>
      <c r="G29" s="50" t="s">
        <v>13</v>
      </c>
    </row>
    <row r="30" spans="1:7" ht="21">
      <c r="A30" s="276">
        <f t="shared" si="2"/>
        <v>1630</v>
      </c>
      <c r="B30" s="276">
        <f t="shared" si="3"/>
        <v>14</v>
      </c>
      <c r="C30" s="276">
        <v>0</v>
      </c>
      <c r="D30" s="276">
        <v>0</v>
      </c>
      <c r="E30" s="276">
        <v>1630</v>
      </c>
      <c r="F30" s="276">
        <v>14</v>
      </c>
      <c r="G30" s="50" t="s">
        <v>9</v>
      </c>
    </row>
    <row r="31" spans="1:7" ht="21">
      <c r="A31" s="276">
        <f t="shared" si="2"/>
        <v>200</v>
      </c>
      <c r="B31" s="276">
        <f t="shared" si="3"/>
        <v>11</v>
      </c>
      <c r="C31" s="276">
        <v>0</v>
      </c>
      <c r="D31" s="276">
        <v>0</v>
      </c>
      <c r="E31" s="276">
        <v>200</v>
      </c>
      <c r="F31" s="276">
        <v>11</v>
      </c>
      <c r="G31" s="50" t="s">
        <v>10</v>
      </c>
    </row>
    <row r="32" spans="1:7" ht="21">
      <c r="A32" s="276">
        <f t="shared" si="2"/>
        <v>350</v>
      </c>
      <c r="B32" s="276">
        <f t="shared" si="3"/>
        <v>1</v>
      </c>
      <c r="C32" s="276">
        <v>0</v>
      </c>
      <c r="D32" s="276">
        <v>0</v>
      </c>
      <c r="E32" s="276">
        <v>350</v>
      </c>
      <c r="F32" s="276">
        <v>1</v>
      </c>
      <c r="G32" s="50" t="s">
        <v>28</v>
      </c>
    </row>
    <row r="33" spans="1:7" ht="21">
      <c r="A33" s="276">
        <f t="shared" si="2"/>
        <v>370</v>
      </c>
      <c r="B33" s="276">
        <f t="shared" si="3"/>
        <v>4</v>
      </c>
      <c r="C33" s="276">
        <v>-300</v>
      </c>
      <c r="D33" s="276">
        <v>0</v>
      </c>
      <c r="E33" s="276">
        <v>670</v>
      </c>
      <c r="F33" s="276">
        <v>4</v>
      </c>
      <c r="G33" s="50" t="s">
        <v>7</v>
      </c>
    </row>
    <row r="34" spans="1:7" ht="21">
      <c r="A34" s="276">
        <f t="shared" si="2"/>
        <v>110</v>
      </c>
      <c r="B34" s="276">
        <f t="shared" si="3"/>
        <v>7</v>
      </c>
      <c r="C34" s="276">
        <v>0</v>
      </c>
      <c r="D34" s="276">
        <v>0</v>
      </c>
      <c r="E34" s="276">
        <v>110</v>
      </c>
      <c r="F34" s="276">
        <v>7</v>
      </c>
      <c r="G34" s="50" t="s">
        <v>8</v>
      </c>
    </row>
    <row r="35" spans="1:7" ht="21">
      <c r="A35" s="277">
        <f aca="true" t="shared" si="4" ref="A35:F35">SUM(A21:A34)</f>
        <v>24705</v>
      </c>
      <c r="B35" s="277">
        <f t="shared" si="4"/>
        <v>194</v>
      </c>
      <c r="C35" s="277">
        <f t="shared" si="4"/>
        <v>240</v>
      </c>
      <c r="D35" s="277">
        <f t="shared" si="4"/>
        <v>1</v>
      </c>
      <c r="E35" s="277">
        <f t="shared" si="4"/>
        <v>24465</v>
      </c>
      <c r="F35" s="277">
        <f t="shared" si="4"/>
        <v>193</v>
      </c>
      <c r="G35" s="50" t="s">
        <v>25</v>
      </c>
    </row>
    <row r="36" spans="1:7" ht="21">
      <c r="A36" s="276">
        <f>E36+C36</f>
        <v>29440</v>
      </c>
      <c r="B36" s="276">
        <f>F36+D36</f>
        <v>235</v>
      </c>
      <c r="C36" s="276">
        <v>1000</v>
      </c>
      <c r="D36" s="276">
        <v>1</v>
      </c>
      <c r="E36" s="276">
        <v>28440</v>
      </c>
      <c r="F36" s="276">
        <v>234</v>
      </c>
      <c r="G36" s="123" t="s">
        <v>294</v>
      </c>
    </row>
    <row r="37" spans="1:7" ht="51" customHeight="1">
      <c r="A37" s="314"/>
      <c r="B37" s="314"/>
      <c r="C37" s="314"/>
      <c r="D37" s="314"/>
      <c r="E37" s="314"/>
      <c r="F37" s="314"/>
      <c r="G37" s="314"/>
    </row>
  </sheetData>
  <sheetProtection/>
  <mergeCells count="2">
    <mergeCell ref="A1:G1"/>
    <mergeCell ref="A19:G19"/>
  </mergeCells>
  <printOptions/>
  <pageMargins left="0.33" right="0.2" top="0.31" bottom="0.39" header="0.26" footer="0.23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ySplit="5" topLeftCell="A12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2" max="2" width="9.8515625" style="0" bestFit="1" customWidth="1"/>
    <col min="6" max="6" width="9.8515625" style="0" bestFit="1" customWidth="1"/>
    <col min="10" max="10" width="6.28125" style="0" customWidth="1"/>
  </cols>
  <sheetData>
    <row r="1" spans="1:10" ht="26.25" customHeight="1">
      <c r="A1" s="457" t="s">
        <v>1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6.25" customHeight="1">
      <c r="A2" s="458" t="s">
        <v>301</v>
      </c>
      <c r="B2" s="458"/>
      <c r="C2" s="458"/>
      <c r="D2" s="458"/>
      <c r="E2" s="458"/>
      <c r="F2" s="458"/>
      <c r="G2" s="458"/>
      <c r="H2" s="458"/>
      <c r="I2" s="458"/>
      <c r="J2" s="458"/>
    </row>
    <row r="3" spans="1:10" ht="24" customHeight="1">
      <c r="A3" s="459" t="s">
        <v>188</v>
      </c>
      <c r="B3" s="460"/>
      <c r="C3" s="460"/>
      <c r="D3" s="461"/>
      <c r="E3" s="459" t="s">
        <v>161</v>
      </c>
      <c r="F3" s="460"/>
      <c r="G3" s="460"/>
      <c r="H3" s="461"/>
      <c r="I3" s="462" t="s">
        <v>162</v>
      </c>
      <c r="J3" s="462" t="s">
        <v>0</v>
      </c>
    </row>
    <row r="4" spans="1:10" ht="19.5" customHeight="1">
      <c r="A4" s="453" t="s">
        <v>3</v>
      </c>
      <c r="B4" s="454"/>
      <c r="C4" s="453" t="s">
        <v>163</v>
      </c>
      <c r="D4" s="454"/>
      <c r="E4" s="453" t="s">
        <v>3</v>
      </c>
      <c r="F4" s="454"/>
      <c r="G4" s="453" t="s">
        <v>163</v>
      </c>
      <c r="H4" s="454"/>
      <c r="I4" s="462"/>
      <c r="J4" s="462"/>
    </row>
    <row r="5" spans="1:10" ht="19.5" customHeight="1">
      <c r="A5" s="156" t="s">
        <v>164</v>
      </c>
      <c r="B5" s="156" t="s">
        <v>165</v>
      </c>
      <c r="C5" s="156" t="s">
        <v>164</v>
      </c>
      <c r="D5" s="156" t="s">
        <v>165</v>
      </c>
      <c r="E5" s="156" t="s">
        <v>164</v>
      </c>
      <c r="F5" s="156" t="s">
        <v>165</v>
      </c>
      <c r="G5" s="156" t="s">
        <v>164</v>
      </c>
      <c r="H5" s="156" t="s">
        <v>165</v>
      </c>
      <c r="I5" s="462"/>
      <c r="J5" s="462"/>
    </row>
    <row r="6" spans="1:10" s="1" customFormat="1" ht="27.75" customHeight="1">
      <c r="A6" s="157">
        <v>376.50299999999993</v>
      </c>
      <c r="B6" s="157">
        <v>1955.906</v>
      </c>
      <c r="C6" s="157">
        <v>5.608</v>
      </c>
      <c r="D6" s="157">
        <v>18.349</v>
      </c>
      <c r="E6" s="157">
        <v>138.05200000000005</v>
      </c>
      <c r="F6" s="157">
        <v>1577.629</v>
      </c>
      <c r="G6" s="157">
        <v>6.639</v>
      </c>
      <c r="H6" s="157">
        <v>21.155</v>
      </c>
      <c r="I6" s="158" t="s">
        <v>4</v>
      </c>
      <c r="J6" s="159">
        <v>1</v>
      </c>
    </row>
    <row r="7" spans="1:10" ht="27.75" customHeight="1">
      <c r="A7" s="157">
        <v>4.858</v>
      </c>
      <c r="B7" s="157">
        <v>337.823</v>
      </c>
      <c r="C7" s="157">
        <v>0</v>
      </c>
      <c r="D7" s="157">
        <v>1.854</v>
      </c>
      <c r="E7" s="157">
        <v>2.0220000000000002</v>
      </c>
      <c r="F7" s="157">
        <v>507.86799999999994</v>
      </c>
      <c r="G7" s="157">
        <v>0</v>
      </c>
      <c r="H7" s="157">
        <v>2.063</v>
      </c>
      <c r="I7" s="158" t="s">
        <v>5</v>
      </c>
      <c r="J7" s="159">
        <v>2</v>
      </c>
    </row>
    <row r="8" spans="1:10" ht="27.75" customHeight="1">
      <c r="A8" s="157">
        <v>77.074</v>
      </c>
      <c r="B8" s="157">
        <v>739.8600000000002</v>
      </c>
      <c r="C8" s="157">
        <v>0</v>
      </c>
      <c r="D8" s="157">
        <v>3.773</v>
      </c>
      <c r="E8" s="157">
        <v>61.224000000000004</v>
      </c>
      <c r="F8" s="157">
        <v>1351.7069999999999</v>
      </c>
      <c r="G8" s="157">
        <v>0</v>
      </c>
      <c r="H8" s="157">
        <v>7.39</v>
      </c>
      <c r="I8" s="158" t="s">
        <v>14</v>
      </c>
      <c r="J8" s="159">
        <v>3</v>
      </c>
    </row>
    <row r="9" spans="1:10" ht="27.75" customHeight="1">
      <c r="A9" s="157">
        <v>59.014</v>
      </c>
      <c r="B9" s="157">
        <v>664.184</v>
      </c>
      <c r="C9" s="157">
        <v>0</v>
      </c>
      <c r="D9" s="157">
        <v>18.04</v>
      </c>
      <c r="E9" s="157">
        <v>39.331</v>
      </c>
      <c r="F9" s="157">
        <v>1337.169</v>
      </c>
      <c r="G9" s="157">
        <v>0.231</v>
      </c>
      <c r="H9" s="157">
        <v>3.13</v>
      </c>
      <c r="I9" s="158" t="s">
        <v>15</v>
      </c>
      <c r="J9" s="159">
        <v>4</v>
      </c>
    </row>
    <row r="10" spans="1:10" ht="27.75" customHeight="1">
      <c r="A10" s="157">
        <v>8.360999999999999</v>
      </c>
      <c r="B10" s="157">
        <v>259.30800000000005</v>
      </c>
      <c r="C10" s="157">
        <v>0</v>
      </c>
      <c r="D10" s="157">
        <v>0</v>
      </c>
      <c r="E10" s="157">
        <v>2.933</v>
      </c>
      <c r="F10" s="157">
        <v>631.2779999999999</v>
      </c>
      <c r="G10" s="157">
        <v>0</v>
      </c>
      <c r="H10" s="157">
        <v>4.434</v>
      </c>
      <c r="I10" s="158" t="s">
        <v>16</v>
      </c>
      <c r="J10" s="159">
        <v>5</v>
      </c>
    </row>
    <row r="11" spans="1:10" ht="27.75" customHeight="1">
      <c r="A11" s="157">
        <v>36.99399999999999</v>
      </c>
      <c r="B11" s="157">
        <v>828.2370000000006</v>
      </c>
      <c r="C11" s="157">
        <v>0.5</v>
      </c>
      <c r="D11" s="157">
        <v>1.261</v>
      </c>
      <c r="E11" s="157">
        <v>18.717000000000006</v>
      </c>
      <c r="F11" s="157">
        <v>1212.588</v>
      </c>
      <c r="G11" s="157">
        <v>0</v>
      </c>
      <c r="H11" s="157">
        <v>0.905</v>
      </c>
      <c r="I11" s="158" t="s">
        <v>11</v>
      </c>
      <c r="J11" s="159">
        <v>6</v>
      </c>
    </row>
    <row r="12" spans="1:10" ht="27.75" customHeight="1">
      <c r="A12" s="157">
        <v>16.137999999999998</v>
      </c>
      <c r="B12" s="157">
        <v>275.03400000000005</v>
      </c>
      <c r="C12" s="157">
        <v>0</v>
      </c>
      <c r="D12" s="157">
        <v>0.775</v>
      </c>
      <c r="E12" s="157">
        <v>5.57</v>
      </c>
      <c r="F12" s="157">
        <v>505.0370000000001</v>
      </c>
      <c r="G12" s="157">
        <v>0</v>
      </c>
      <c r="H12" s="157">
        <v>0.3</v>
      </c>
      <c r="I12" s="158" t="s">
        <v>12</v>
      </c>
      <c r="J12" s="159">
        <v>7</v>
      </c>
    </row>
    <row r="13" spans="1:10" ht="27.75" customHeight="1">
      <c r="A13" s="157">
        <v>7.265</v>
      </c>
      <c r="B13" s="157">
        <v>276.73099999999994</v>
      </c>
      <c r="C13" s="157">
        <v>0</v>
      </c>
      <c r="D13" s="157">
        <v>2.33</v>
      </c>
      <c r="E13" s="157">
        <v>8.646</v>
      </c>
      <c r="F13" s="157">
        <v>680.103</v>
      </c>
      <c r="G13" s="157">
        <v>0</v>
      </c>
      <c r="H13" s="157">
        <v>3.189</v>
      </c>
      <c r="I13" s="158" t="s">
        <v>13</v>
      </c>
      <c r="J13" s="159">
        <v>8</v>
      </c>
    </row>
    <row r="14" spans="1:10" ht="27.75" customHeight="1">
      <c r="A14" s="157">
        <v>31.137</v>
      </c>
      <c r="B14" s="157">
        <v>733.859</v>
      </c>
      <c r="C14" s="157">
        <v>0.175</v>
      </c>
      <c r="D14" s="157">
        <v>8.946</v>
      </c>
      <c r="E14" s="157">
        <v>10.009999999999998</v>
      </c>
      <c r="F14" s="157">
        <v>1344.5359999999998</v>
      </c>
      <c r="G14" s="157">
        <v>0</v>
      </c>
      <c r="H14" s="157">
        <v>1.993</v>
      </c>
      <c r="I14" s="158" t="s">
        <v>9</v>
      </c>
      <c r="J14" s="159">
        <v>9</v>
      </c>
    </row>
    <row r="15" spans="1:10" ht="27.75" customHeight="1">
      <c r="A15" s="157">
        <v>8.163999999999998</v>
      </c>
      <c r="B15" s="157">
        <v>362.8919999999998</v>
      </c>
      <c r="C15" s="157">
        <v>0</v>
      </c>
      <c r="D15" s="157">
        <v>3.039</v>
      </c>
      <c r="E15" s="157">
        <v>1.8139999999999998</v>
      </c>
      <c r="F15" s="157">
        <v>591.0980000000002</v>
      </c>
      <c r="G15" s="157">
        <v>0</v>
      </c>
      <c r="H15" s="157">
        <v>1.907</v>
      </c>
      <c r="I15" s="158" t="s">
        <v>10</v>
      </c>
      <c r="J15" s="159">
        <v>10</v>
      </c>
    </row>
    <row r="16" spans="1:10" ht="27.75" customHeight="1">
      <c r="A16" s="157">
        <v>6.1789999999999985</v>
      </c>
      <c r="B16" s="157">
        <v>257.8980000000001</v>
      </c>
      <c r="C16" s="157">
        <v>0</v>
      </c>
      <c r="D16" s="157">
        <v>0.527</v>
      </c>
      <c r="E16" s="157">
        <v>2.482</v>
      </c>
      <c r="F16" s="157">
        <v>371.496</v>
      </c>
      <c r="G16" s="157">
        <v>0</v>
      </c>
      <c r="H16" s="157">
        <v>3.1</v>
      </c>
      <c r="I16" s="158" t="s">
        <v>6</v>
      </c>
      <c r="J16" s="159">
        <v>11</v>
      </c>
    </row>
    <row r="17" spans="1:10" ht="27.75" customHeight="1">
      <c r="A17" s="157">
        <v>5.365</v>
      </c>
      <c r="B17" s="157">
        <v>280.523</v>
      </c>
      <c r="C17" s="157">
        <v>0</v>
      </c>
      <c r="D17" s="157">
        <v>2.56</v>
      </c>
      <c r="E17" s="157">
        <v>2.995</v>
      </c>
      <c r="F17" s="157">
        <v>289.435</v>
      </c>
      <c r="G17" s="157">
        <v>0</v>
      </c>
      <c r="H17" s="157">
        <v>0.6</v>
      </c>
      <c r="I17" s="158" t="s">
        <v>7</v>
      </c>
      <c r="J17" s="159">
        <v>12</v>
      </c>
    </row>
    <row r="18" spans="1:10" ht="27.75" customHeight="1">
      <c r="A18" s="157">
        <v>6.45</v>
      </c>
      <c r="B18" s="157">
        <v>444.0389999999998</v>
      </c>
      <c r="C18" s="157">
        <v>0</v>
      </c>
      <c r="D18" s="157">
        <v>9.824</v>
      </c>
      <c r="E18" s="157">
        <v>3.7399999999999998</v>
      </c>
      <c r="F18" s="157">
        <v>567.8710000000001</v>
      </c>
      <c r="G18" s="157">
        <v>0</v>
      </c>
      <c r="H18" s="157">
        <v>7.845</v>
      </c>
      <c r="I18" s="158" t="s">
        <v>8</v>
      </c>
      <c r="J18" s="159">
        <v>13</v>
      </c>
    </row>
    <row r="19" spans="1:10" ht="27.75" customHeight="1">
      <c r="A19" s="160">
        <f aca="true" t="shared" si="0" ref="A19:H19">SUM(A6:A18)</f>
        <v>643.5020000000001</v>
      </c>
      <c r="B19" s="160">
        <f t="shared" si="0"/>
        <v>7416.294000000001</v>
      </c>
      <c r="C19" s="160">
        <f t="shared" si="0"/>
        <v>6.2829999999999995</v>
      </c>
      <c r="D19" s="160">
        <f t="shared" si="0"/>
        <v>71.278</v>
      </c>
      <c r="E19" s="160">
        <f t="shared" si="0"/>
        <v>297.5360000000001</v>
      </c>
      <c r="F19" s="160">
        <f t="shared" si="0"/>
        <v>10967.814999999999</v>
      </c>
      <c r="G19" s="160">
        <f t="shared" si="0"/>
        <v>6.87</v>
      </c>
      <c r="H19" s="160">
        <f t="shared" si="0"/>
        <v>58.010999999999996</v>
      </c>
      <c r="I19" s="451" t="s">
        <v>2</v>
      </c>
      <c r="J19" s="452"/>
    </row>
    <row r="20" spans="1:10" ht="27.75" customHeight="1">
      <c r="A20" s="157">
        <v>632.29</v>
      </c>
      <c r="B20" s="157">
        <v>7291.784000000001</v>
      </c>
      <c r="C20" s="157">
        <v>2.1159999999999997</v>
      </c>
      <c r="D20" s="157">
        <v>61.25</v>
      </c>
      <c r="E20" s="157">
        <v>286.97300000000007</v>
      </c>
      <c r="F20" s="157">
        <v>10821.457999999997</v>
      </c>
      <c r="G20" s="157">
        <v>2.199</v>
      </c>
      <c r="H20" s="157">
        <v>62.882</v>
      </c>
      <c r="I20" s="455" t="s">
        <v>290</v>
      </c>
      <c r="J20" s="456"/>
    </row>
    <row r="21" spans="1:10" ht="25.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21">
      <c r="A22" s="334"/>
      <c r="B22" s="334"/>
      <c r="C22" s="334"/>
      <c r="D22" s="334"/>
      <c r="E22" s="334"/>
      <c r="F22" s="334"/>
      <c r="G22" s="313"/>
      <c r="H22" s="313"/>
      <c r="I22" s="313"/>
      <c r="J22" s="313"/>
    </row>
    <row r="23" spans="1:10" ht="21">
      <c r="A23" s="313"/>
      <c r="B23" s="313"/>
      <c r="C23" s="313"/>
      <c r="D23" s="313"/>
      <c r="E23" s="313"/>
      <c r="F23" s="313"/>
      <c r="G23" s="313"/>
      <c r="H23" s="313"/>
      <c r="I23" s="332"/>
      <c r="J23" s="313"/>
    </row>
    <row r="24" spans="1:10" ht="21">
      <c r="A24" s="313"/>
      <c r="B24" s="313"/>
      <c r="C24" s="313"/>
      <c r="D24" s="313"/>
      <c r="E24" s="313"/>
      <c r="F24" s="313"/>
      <c r="G24" s="313"/>
      <c r="H24" s="313"/>
      <c r="I24" s="332"/>
      <c r="J24" s="313"/>
    </row>
    <row r="25" spans="1:10" ht="19.5">
      <c r="A25" s="58"/>
      <c r="B25" s="58"/>
      <c r="C25" s="58"/>
      <c r="D25" s="58"/>
      <c r="E25" s="58"/>
      <c r="F25" s="58"/>
      <c r="G25" s="58"/>
      <c r="H25" s="58"/>
      <c r="I25" s="332"/>
      <c r="J25" s="62"/>
    </row>
    <row r="26" ht="19.5">
      <c r="I26" s="332"/>
    </row>
    <row r="27" ht="19.5">
      <c r="I27" s="332"/>
    </row>
    <row r="28" ht="19.5">
      <c r="I28" s="332"/>
    </row>
    <row r="29" ht="19.5">
      <c r="I29" s="332"/>
    </row>
    <row r="30" ht="19.5">
      <c r="I30" s="332"/>
    </row>
    <row r="31" ht="19.5">
      <c r="I31" s="332"/>
    </row>
    <row r="32" ht="19.5">
      <c r="I32" s="332"/>
    </row>
    <row r="33" ht="19.5">
      <c r="I33" s="332"/>
    </row>
    <row r="34" ht="19.5">
      <c r="I34" s="332"/>
    </row>
    <row r="35" ht="19.5">
      <c r="I35" s="332"/>
    </row>
    <row r="36" ht="12.75">
      <c r="I36" s="333"/>
    </row>
  </sheetData>
  <sheetProtection/>
  <autoFilter ref="A5:D19"/>
  <mergeCells count="12">
    <mergeCell ref="C4:D4"/>
    <mergeCell ref="E4:F4"/>
    <mergeCell ref="I19:J19"/>
    <mergeCell ref="G4:H4"/>
    <mergeCell ref="I20:J20"/>
    <mergeCell ref="A1:J1"/>
    <mergeCell ref="A2:J2"/>
    <mergeCell ref="A3:D3"/>
    <mergeCell ref="E3:H3"/>
    <mergeCell ref="I3:I5"/>
    <mergeCell ref="J3:J5"/>
    <mergeCell ref="A4:B4"/>
  </mergeCells>
  <printOptions horizontalCentered="1"/>
  <pageMargins left="0.11811023622047245" right="0.07874015748031496" top="0.44" bottom="0.984251968503937" header="0.17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2" width="25.7109375" style="384" customWidth="1"/>
    <col min="3" max="3" width="5.28125" style="384" bestFit="1" customWidth="1"/>
    <col min="4" max="16384" width="9.140625" style="384" customWidth="1"/>
  </cols>
  <sheetData>
    <row r="1" spans="1:3" ht="35.25" customHeight="1">
      <c r="A1" s="463" t="s">
        <v>305</v>
      </c>
      <c r="B1" s="463"/>
      <c r="C1" s="463"/>
    </row>
    <row r="2" spans="1:3" ht="15.75">
      <c r="A2" s="464" t="s">
        <v>270</v>
      </c>
      <c r="B2" s="465"/>
      <c r="C2" s="466" t="s">
        <v>265</v>
      </c>
    </row>
    <row r="3" spans="1:3" ht="15.75">
      <c r="A3" s="397" t="s">
        <v>304</v>
      </c>
      <c r="B3" s="403" t="s">
        <v>271</v>
      </c>
      <c r="C3" s="467"/>
    </row>
    <row r="4" spans="1:3" ht="15.75">
      <c r="A4" s="398">
        <v>180.846</v>
      </c>
      <c r="B4" s="399" t="s">
        <v>247</v>
      </c>
      <c r="C4" s="400">
        <v>1</v>
      </c>
    </row>
    <row r="5" spans="1:3" ht="15.75">
      <c r="A5" s="398">
        <v>37.230000000000004</v>
      </c>
      <c r="B5" s="399" t="s">
        <v>272</v>
      </c>
      <c r="C5" s="400">
        <v>2</v>
      </c>
    </row>
    <row r="6" spans="1:3" ht="15.75">
      <c r="A6" s="398">
        <v>84.498</v>
      </c>
      <c r="B6" s="399" t="s">
        <v>14</v>
      </c>
      <c r="C6" s="400">
        <v>3</v>
      </c>
    </row>
    <row r="7" spans="1:3" ht="15.75">
      <c r="A7" s="398">
        <v>76.228</v>
      </c>
      <c r="B7" s="399" t="s">
        <v>273</v>
      </c>
      <c r="C7" s="400">
        <v>4</v>
      </c>
    </row>
    <row r="8" spans="1:3" ht="15.75">
      <c r="A8" s="398">
        <v>25.253</v>
      </c>
      <c r="B8" s="399" t="s">
        <v>16</v>
      </c>
      <c r="C8" s="400">
        <v>5</v>
      </c>
    </row>
    <row r="9" spans="1:3" ht="15.75">
      <c r="A9" s="398">
        <v>151.64899999999997</v>
      </c>
      <c r="B9" s="397" t="s">
        <v>274</v>
      </c>
      <c r="C9" s="400">
        <v>6</v>
      </c>
    </row>
    <row r="10" spans="1:3" ht="15.75">
      <c r="A10" s="398">
        <v>40.704</v>
      </c>
      <c r="B10" s="399" t="s">
        <v>12</v>
      </c>
      <c r="C10" s="400">
        <v>7</v>
      </c>
    </row>
    <row r="11" spans="1:3" ht="15.75">
      <c r="A11" s="398">
        <v>35.695</v>
      </c>
      <c r="B11" s="399" t="s">
        <v>275</v>
      </c>
      <c r="C11" s="400">
        <v>8</v>
      </c>
    </row>
    <row r="12" spans="1:3" ht="15.75">
      <c r="A12" s="398">
        <v>103.126</v>
      </c>
      <c r="B12" s="399" t="s">
        <v>9</v>
      </c>
      <c r="C12" s="400">
        <v>9</v>
      </c>
    </row>
    <row r="13" spans="1:3" ht="15.75">
      <c r="A13" s="398">
        <v>48.980999999999995</v>
      </c>
      <c r="B13" s="399" t="s">
        <v>10</v>
      </c>
      <c r="C13" s="400">
        <v>10</v>
      </c>
    </row>
    <row r="14" spans="1:3" ht="15.75">
      <c r="A14" s="398">
        <v>36.49399999999999</v>
      </c>
      <c r="B14" s="399" t="s">
        <v>28</v>
      </c>
      <c r="C14" s="400">
        <v>11</v>
      </c>
    </row>
    <row r="15" spans="1:3" ht="15.75">
      <c r="A15" s="398">
        <v>26.11</v>
      </c>
      <c r="B15" s="399" t="s">
        <v>276</v>
      </c>
      <c r="C15" s="400">
        <v>12</v>
      </c>
    </row>
    <row r="16" spans="1:3" ht="15.75">
      <c r="A16" s="398">
        <v>54.55</v>
      </c>
      <c r="B16" s="399" t="s">
        <v>8</v>
      </c>
      <c r="C16" s="400">
        <v>13</v>
      </c>
    </row>
    <row r="17" spans="1:3" ht="15.75">
      <c r="A17" s="401">
        <f>SUM(A4:A16)</f>
        <v>901.3639999999999</v>
      </c>
      <c r="B17" s="397" t="s">
        <v>2</v>
      </c>
      <c r="C17" s="397"/>
    </row>
    <row r="19" ht="12.75">
      <c r="A19" s="402"/>
    </row>
    <row r="20" ht="12.75">
      <c r="A20" s="402"/>
    </row>
    <row r="21" ht="12.75">
      <c r="A21" s="402"/>
    </row>
    <row r="22" ht="12.75">
      <c r="A22" s="402"/>
    </row>
  </sheetData>
  <sheetProtection/>
  <mergeCells count="3">
    <mergeCell ref="A1:C1"/>
    <mergeCell ref="A2:B2"/>
    <mergeCell ref="C2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0">
      <selection activeCell="E33" sqref="E33:E34"/>
    </sheetView>
  </sheetViews>
  <sheetFormatPr defaultColWidth="10.421875" defaultRowHeight="12.75"/>
  <cols>
    <col min="1" max="1" width="7.7109375" style="106" bestFit="1" customWidth="1"/>
    <col min="2" max="8" width="9.7109375" style="106" customWidth="1"/>
    <col min="9" max="9" width="17.8515625" style="106" customWidth="1"/>
    <col min="10" max="16384" width="10.421875" style="106" customWidth="1"/>
  </cols>
  <sheetData>
    <row r="1" spans="1:9" ht="21" thickBot="1">
      <c r="A1" s="468" t="s">
        <v>306</v>
      </c>
      <c r="B1" s="468"/>
      <c r="C1" s="468"/>
      <c r="D1" s="468"/>
      <c r="E1" s="468"/>
      <c r="F1" s="468"/>
      <c r="G1" s="468"/>
      <c r="H1" s="468"/>
      <c r="I1" s="468"/>
    </row>
    <row r="2" spans="1:9" ht="42">
      <c r="A2" s="107" t="s">
        <v>2</v>
      </c>
      <c r="B2" s="108" t="s">
        <v>140</v>
      </c>
      <c r="C2" s="108" t="s">
        <v>278</v>
      </c>
      <c r="D2" s="108" t="s">
        <v>30</v>
      </c>
      <c r="E2" s="108" t="s">
        <v>118</v>
      </c>
      <c r="F2" s="108" t="s">
        <v>198</v>
      </c>
      <c r="G2" s="108" t="s">
        <v>29</v>
      </c>
      <c r="H2" s="109" t="s">
        <v>115</v>
      </c>
      <c r="I2" s="110" t="s">
        <v>212</v>
      </c>
    </row>
    <row r="3" spans="1:10" ht="21">
      <c r="A3" s="278">
        <f>SUM(B3:H3)</f>
        <v>2392</v>
      </c>
      <c r="B3" s="279">
        <v>0</v>
      </c>
      <c r="C3" s="279">
        <v>73</v>
      </c>
      <c r="D3" s="279">
        <v>166</v>
      </c>
      <c r="E3" s="279">
        <v>15</v>
      </c>
      <c r="F3" s="279">
        <v>6</v>
      </c>
      <c r="G3" s="279">
        <v>95</v>
      </c>
      <c r="H3" s="280">
        <v>2037</v>
      </c>
      <c r="I3" s="111" t="s">
        <v>181</v>
      </c>
      <c r="J3" s="122"/>
    </row>
    <row r="4" spans="1:10" ht="21">
      <c r="A4" s="278">
        <f aca="true" t="shared" si="0" ref="A4:A16">SUM(B4:H4)</f>
        <v>2059</v>
      </c>
      <c r="B4" s="279">
        <v>0</v>
      </c>
      <c r="C4" s="279">
        <v>18</v>
      </c>
      <c r="D4" s="279">
        <v>407</v>
      </c>
      <c r="E4" s="279">
        <v>7</v>
      </c>
      <c r="F4" s="279">
        <v>11</v>
      </c>
      <c r="G4" s="279">
        <v>68</v>
      </c>
      <c r="H4" s="280">
        <v>1548</v>
      </c>
      <c r="I4" s="111" t="s">
        <v>180</v>
      </c>
      <c r="J4" s="122"/>
    </row>
    <row r="5" spans="1:10" ht="21">
      <c r="A5" s="278">
        <f t="shared" si="0"/>
        <v>281</v>
      </c>
      <c r="B5" s="279">
        <v>72</v>
      </c>
      <c r="C5" s="279">
        <v>0</v>
      </c>
      <c r="D5" s="279">
        <v>18</v>
      </c>
      <c r="E5" s="279">
        <v>0</v>
      </c>
      <c r="F5" s="279">
        <v>6</v>
      </c>
      <c r="G5" s="279">
        <v>7</v>
      </c>
      <c r="H5" s="280">
        <v>178</v>
      </c>
      <c r="I5" s="111" t="s">
        <v>148</v>
      </c>
      <c r="J5" s="122"/>
    </row>
    <row r="6" spans="1:10" ht="21">
      <c r="A6" s="278">
        <f t="shared" si="0"/>
        <v>1937</v>
      </c>
      <c r="B6" s="279">
        <v>0</v>
      </c>
      <c r="C6" s="279">
        <v>3</v>
      </c>
      <c r="D6" s="279">
        <v>269</v>
      </c>
      <c r="E6" s="279">
        <v>4</v>
      </c>
      <c r="F6" s="279">
        <v>8</v>
      </c>
      <c r="G6" s="279">
        <v>80</v>
      </c>
      <c r="H6" s="280">
        <v>1573</v>
      </c>
      <c r="I6" s="111" t="s">
        <v>14</v>
      </c>
      <c r="J6" s="122"/>
    </row>
    <row r="7" spans="1:10" ht="21">
      <c r="A7" s="278">
        <f t="shared" si="0"/>
        <v>388</v>
      </c>
      <c r="B7" s="279">
        <v>0</v>
      </c>
      <c r="C7" s="279">
        <v>6</v>
      </c>
      <c r="D7" s="279">
        <v>65</v>
      </c>
      <c r="E7" s="279">
        <v>21</v>
      </c>
      <c r="F7" s="279">
        <v>2</v>
      </c>
      <c r="G7" s="279">
        <v>16</v>
      </c>
      <c r="H7" s="280">
        <v>278</v>
      </c>
      <c r="I7" s="111" t="s">
        <v>15</v>
      </c>
      <c r="J7" s="122"/>
    </row>
    <row r="8" spans="1:10" ht="21">
      <c r="A8" s="278">
        <f t="shared" si="0"/>
        <v>230</v>
      </c>
      <c r="B8" s="279">
        <v>6</v>
      </c>
      <c r="C8" s="279">
        <v>5</v>
      </c>
      <c r="D8" s="279">
        <v>9</v>
      </c>
      <c r="E8" s="279">
        <v>3</v>
      </c>
      <c r="F8" s="279">
        <v>6</v>
      </c>
      <c r="G8" s="279">
        <v>3</v>
      </c>
      <c r="H8" s="280">
        <v>198</v>
      </c>
      <c r="I8" s="111" t="s">
        <v>182</v>
      </c>
      <c r="J8" s="122"/>
    </row>
    <row r="9" spans="1:10" ht="21">
      <c r="A9" s="278">
        <f t="shared" si="0"/>
        <v>596</v>
      </c>
      <c r="B9" s="279">
        <v>0</v>
      </c>
      <c r="C9" s="279">
        <v>22</v>
      </c>
      <c r="D9" s="279">
        <v>83</v>
      </c>
      <c r="E9" s="279">
        <v>3</v>
      </c>
      <c r="F9" s="279">
        <v>15</v>
      </c>
      <c r="G9" s="279">
        <v>26</v>
      </c>
      <c r="H9" s="280">
        <v>447</v>
      </c>
      <c r="I9" s="111" t="s">
        <v>11</v>
      </c>
      <c r="J9" s="122"/>
    </row>
    <row r="10" spans="1:10" ht="21">
      <c r="A10" s="278">
        <f t="shared" si="0"/>
        <v>721</v>
      </c>
      <c r="B10" s="279">
        <v>128</v>
      </c>
      <c r="C10" s="279">
        <v>0</v>
      </c>
      <c r="D10" s="279">
        <v>126</v>
      </c>
      <c r="E10" s="279">
        <v>15</v>
      </c>
      <c r="F10" s="279">
        <v>29</v>
      </c>
      <c r="G10" s="279">
        <v>45</v>
      </c>
      <c r="H10" s="280">
        <v>378</v>
      </c>
      <c r="I10" s="111" t="s">
        <v>12</v>
      </c>
      <c r="J10" s="122"/>
    </row>
    <row r="11" spans="1:10" ht="21">
      <c r="A11" s="278">
        <f t="shared" si="0"/>
        <v>326</v>
      </c>
      <c r="B11" s="279">
        <v>0</v>
      </c>
      <c r="C11" s="279">
        <v>9</v>
      </c>
      <c r="D11" s="279">
        <v>98</v>
      </c>
      <c r="E11" s="279">
        <v>5</v>
      </c>
      <c r="F11" s="279">
        <v>5</v>
      </c>
      <c r="G11" s="279">
        <v>12</v>
      </c>
      <c r="H11" s="280">
        <v>197</v>
      </c>
      <c r="I11" s="111" t="s">
        <v>13</v>
      </c>
      <c r="J11" s="122"/>
    </row>
    <row r="12" spans="1:10" ht="21">
      <c r="A12" s="278">
        <f t="shared" si="0"/>
        <v>588</v>
      </c>
      <c r="B12" s="279">
        <v>56</v>
      </c>
      <c r="C12" s="279">
        <v>2</v>
      </c>
      <c r="D12" s="279">
        <v>46</v>
      </c>
      <c r="E12" s="279">
        <v>3</v>
      </c>
      <c r="F12" s="279">
        <v>11</v>
      </c>
      <c r="G12" s="279">
        <v>22</v>
      </c>
      <c r="H12" s="280">
        <v>448</v>
      </c>
      <c r="I12" s="111" t="s">
        <v>9</v>
      </c>
      <c r="J12" s="122"/>
    </row>
    <row r="13" spans="1:10" ht="21">
      <c r="A13" s="278">
        <f t="shared" si="0"/>
        <v>743</v>
      </c>
      <c r="B13" s="279">
        <v>147</v>
      </c>
      <c r="C13" s="279">
        <v>0</v>
      </c>
      <c r="D13" s="279">
        <v>24</v>
      </c>
      <c r="E13" s="279">
        <v>0</v>
      </c>
      <c r="F13" s="279">
        <v>13</v>
      </c>
      <c r="G13" s="279">
        <v>6</v>
      </c>
      <c r="H13" s="280">
        <v>553</v>
      </c>
      <c r="I13" s="111" t="s">
        <v>10</v>
      </c>
      <c r="J13" s="122"/>
    </row>
    <row r="14" spans="1:10" ht="21">
      <c r="A14" s="278">
        <f t="shared" si="0"/>
        <v>229</v>
      </c>
      <c r="B14" s="279">
        <v>1</v>
      </c>
      <c r="C14" s="279">
        <v>11</v>
      </c>
      <c r="D14" s="279">
        <v>33</v>
      </c>
      <c r="E14" s="279">
        <v>0</v>
      </c>
      <c r="F14" s="279">
        <v>3</v>
      </c>
      <c r="G14" s="279">
        <v>11</v>
      </c>
      <c r="H14" s="280">
        <v>170</v>
      </c>
      <c r="I14" s="111" t="s">
        <v>6</v>
      </c>
      <c r="J14" s="122"/>
    </row>
    <row r="15" spans="1:10" ht="21">
      <c r="A15" s="278">
        <f t="shared" si="0"/>
        <v>134</v>
      </c>
      <c r="B15" s="279">
        <v>2</v>
      </c>
      <c r="C15" s="279">
        <v>5</v>
      </c>
      <c r="D15" s="279">
        <v>29</v>
      </c>
      <c r="E15" s="279">
        <v>4</v>
      </c>
      <c r="F15" s="279">
        <v>4</v>
      </c>
      <c r="G15" s="279">
        <v>1</v>
      </c>
      <c r="H15" s="280">
        <v>89</v>
      </c>
      <c r="I15" s="111" t="s">
        <v>183</v>
      </c>
      <c r="J15" s="122"/>
    </row>
    <row r="16" spans="1:10" ht="21.75" thickBot="1">
      <c r="A16" s="278">
        <f t="shared" si="0"/>
        <v>315</v>
      </c>
      <c r="B16" s="279">
        <v>0</v>
      </c>
      <c r="C16" s="279">
        <v>0</v>
      </c>
      <c r="D16" s="279">
        <v>29</v>
      </c>
      <c r="E16" s="279">
        <v>3</v>
      </c>
      <c r="F16" s="279">
        <v>6</v>
      </c>
      <c r="G16" s="279">
        <v>15</v>
      </c>
      <c r="H16" s="280">
        <v>262</v>
      </c>
      <c r="I16" s="111" t="s">
        <v>103</v>
      </c>
      <c r="J16" s="122"/>
    </row>
    <row r="17" spans="1:9" s="119" customFormat="1" ht="21.75" thickBot="1">
      <c r="A17" s="369">
        <f aca="true" t="shared" si="1" ref="A17:G17">SUM(A3:A16)</f>
        <v>10939</v>
      </c>
      <c r="B17" s="370">
        <f t="shared" si="1"/>
        <v>412</v>
      </c>
      <c r="C17" s="370">
        <f t="shared" si="1"/>
        <v>154</v>
      </c>
      <c r="D17" s="370">
        <f t="shared" si="1"/>
        <v>1402</v>
      </c>
      <c r="E17" s="370">
        <f t="shared" si="1"/>
        <v>83</v>
      </c>
      <c r="F17" s="370">
        <f t="shared" si="1"/>
        <v>125</v>
      </c>
      <c r="G17" s="370">
        <f t="shared" si="1"/>
        <v>407</v>
      </c>
      <c r="H17" s="371">
        <f>SUM(H3:H16)</f>
        <v>8356</v>
      </c>
      <c r="I17" s="372" t="s">
        <v>25</v>
      </c>
    </row>
    <row r="18" spans="1:9" ht="21.75" thickBot="1">
      <c r="A18" s="281">
        <f>SUM(B18:H18)</f>
        <v>10402</v>
      </c>
      <c r="B18" s="282">
        <v>752</v>
      </c>
      <c r="C18" s="282">
        <v>73</v>
      </c>
      <c r="D18" s="282">
        <v>1051</v>
      </c>
      <c r="E18" s="282">
        <v>75</v>
      </c>
      <c r="F18" s="282">
        <v>101</v>
      </c>
      <c r="G18" s="282">
        <v>699</v>
      </c>
      <c r="H18" s="283">
        <v>7651</v>
      </c>
      <c r="I18" s="335" t="s">
        <v>307</v>
      </c>
    </row>
    <row r="19" spans="1:9" ht="21">
      <c r="A19" s="305"/>
      <c r="B19" s="305"/>
      <c r="C19" s="305"/>
      <c r="D19" s="305"/>
      <c r="E19" s="305"/>
      <c r="F19" s="305"/>
      <c r="G19" s="305"/>
      <c r="H19" s="305"/>
      <c r="I19" s="305"/>
    </row>
    <row r="20" spans="2:8" ht="15">
      <c r="B20" s="122"/>
      <c r="C20" s="122"/>
      <c r="D20" s="122"/>
      <c r="E20" s="122"/>
      <c r="F20" s="122"/>
      <c r="G20" s="122"/>
      <c r="H20" s="122"/>
    </row>
  </sheetData>
  <sheetProtection/>
  <mergeCells count="1">
    <mergeCell ref="A1:I1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pane ySplit="3" topLeftCell="A10" activePane="bottomLeft" state="frozen"/>
      <selection pane="topLeft" activeCell="E33" sqref="E33:E34"/>
      <selection pane="bottomLeft" activeCell="E33" sqref="E33:E34"/>
    </sheetView>
  </sheetViews>
  <sheetFormatPr defaultColWidth="9.140625" defaultRowHeight="12.75"/>
  <cols>
    <col min="1" max="1" width="9.8515625" style="6" customWidth="1"/>
    <col min="2" max="2" width="8.421875" style="6" bestFit="1" customWidth="1"/>
    <col min="3" max="8" width="6.7109375" style="6" customWidth="1"/>
    <col min="9" max="10" width="9.421875" style="6" customWidth="1"/>
    <col min="11" max="11" width="9.140625" style="6" bestFit="1" customWidth="1"/>
    <col min="12" max="12" width="7.140625" style="6" customWidth="1"/>
    <col min="13" max="13" width="8.28125" style="6" customWidth="1"/>
    <col min="14" max="14" width="8.00390625" style="6" bestFit="1" customWidth="1"/>
    <col min="15" max="15" width="9.421875" style="6" customWidth="1"/>
    <col min="16" max="16" width="15.28125" style="6" bestFit="1" customWidth="1"/>
    <col min="17" max="17" width="15.8515625" style="0" customWidth="1"/>
  </cols>
  <sheetData>
    <row r="1" spans="1:16" ht="38.25" customHeight="1" thickBot="1">
      <c r="A1" s="473" t="s">
        <v>298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30" customHeight="1">
      <c r="A2" s="474" t="s">
        <v>31</v>
      </c>
      <c r="B2" s="476" t="s">
        <v>32</v>
      </c>
      <c r="C2" s="477"/>
      <c r="D2" s="478"/>
      <c r="E2" s="478"/>
      <c r="F2" s="478"/>
      <c r="G2" s="478"/>
      <c r="H2" s="479"/>
      <c r="I2" s="469" t="s">
        <v>33</v>
      </c>
      <c r="J2" s="470"/>
      <c r="K2" s="471"/>
      <c r="L2" s="471"/>
      <c r="M2" s="471"/>
      <c r="N2" s="471"/>
      <c r="O2" s="472"/>
      <c r="P2" s="196" t="s">
        <v>34</v>
      </c>
    </row>
    <row r="3" spans="1:16" s="2" customFormat="1" ht="30" customHeight="1">
      <c r="A3" s="475"/>
      <c r="B3" s="197" t="s">
        <v>2</v>
      </c>
      <c r="C3" s="198" t="s">
        <v>35</v>
      </c>
      <c r="D3" s="199" t="s">
        <v>30</v>
      </c>
      <c r="E3" s="199" t="s">
        <v>118</v>
      </c>
      <c r="F3" s="200" t="s">
        <v>198</v>
      </c>
      <c r="G3" s="199" t="s">
        <v>29</v>
      </c>
      <c r="H3" s="201" t="s">
        <v>115</v>
      </c>
      <c r="I3" s="197" t="s">
        <v>2</v>
      </c>
      <c r="J3" s="198" t="s">
        <v>35</v>
      </c>
      <c r="K3" s="199" t="s">
        <v>30</v>
      </c>
      <c r="L3" s="199" t="s">
        <v>118</v>
      </c>
      <c r="M3" s="200" t="s">
        <v>198</v>
      </c>
      <c r="N3" s="199" t="s">
        <v>29</v>
      </c>
      <c r="O3" s="202" t="s">
        <v>218</v>
      </c>
      <c r="P3" s="203" t="s">
        <v>36</v>
      </c>
    </row>
    <row r="4" spans="1:16" s="3" customFormat="1" ht="22.5" customHeight="1">
      <c r="A4" s="212">
        <f>I4+B4</f>
        <v>114981</v>
      </c>
      <c r="B4" s="213">
        <f>SUM(C4:H4)</f>
        <v>2238</v>
      </c>
      <c r="C4" s="214">
        <v>249</v>
      </c>
      <c r="D4" s="214">
        <v>243</v>
      </c>
      <c r="E4" s="214">
        <v>751</v>
      </c>
      <c r="F4" s="214">
        <v>507</v>
      </c>
      <c r="G4" s="214">
        <v>482</v>
      </c>
      <c r="H4" s="215">
        <v>6</v>
      </c>
      <c r="I4" s="213">
        <f>SUM(J4:O4)</f>
        <v>112743</v>
      </c>
      <c r="J4" s="216">
        <v>53</v>
      </c>
      <c r="K4" s="216">
        <v>12070</v>
      </c>
      <c r="L4" s="216">
        <v>369</v>
      </c>
      <c r="M4" s="216">
        <v>262</v>
      </c>
      <c r="N4" s="216">
        <v>5205</v>
      </c>
      <c r="O4" s="216">
        <v>94784</v>
      </c>
      <c r="P4" s="204" t="s">
        <v>181</v>
      </c>
    </row>
    <row r="5" spans="1:16" s="3" customFormat="1" ht="22.5" customHeight="1">
      <c r="A5" s="212">
        <f>I5+B5</f>
        <v>129416</v>
      </c>
      <c r="B5" s="213">
        <f>SUM(C5:H5)</f>
        <v>1416</v>
      </c>
      <c r="C5" s="214">
        <v>264</v>
      </c>
      <c r="D5" s="214">
        <v>156</v>
      </c>
      <c r="E5" s="214">
        <v>242</v>
      </c>
      <c r="F5" s="214">
        <v>561</v>
      </c>
      <c r="G5" s="214">
        <v>193</v>
      </c>
      <c r="H5" s="215">
        <v>0</v>
      </c>
      <c r="I5" s="213">
        <f>SUM(J5:O5)</f>
        <v>128000</v>
      </c>
      <c r="J5" s="216">
        <v>113</v>
      </c>
      <c r="K5" s="216">
        <v>18686</v>
      </c>
      <c r="L5" s="216">
        <v>706</v>
      </c>
      <c r="M5" s="216">
        <v>144</v>
      </c>
      <c r="N5" s="216">
        <v>3649</v>
      </c>
      <c r="O5" s="216">
        <v>104702</v>
      </c>
      <c r="P5" s="204" t="s">
        <v>180</v>
      </c>
    </row>
    <row r="6" spans="1:16" s="3" customFormat="1" ht="22.5" customHeight="1">
      <c r="A6" s="212">
        <f>I6+B6</f>
        <v>18661</v>
      </c>
      <c r="B6" s="213">
        <f>SUM(C6:H6)</f>
        <v>373</v>
      </c>
      <c r="C6" s="214">
        <v>0</v>
      </c>
      <c r="D6" s="214">
        <v>13</v>
      </c>
      <c r="E6" s="214">
        <v>28</v>
      </c>
      <c r="F6" s="214">
        <v>313</v>
      </c>
      <c r="G6" s="214">
        <v>19</v>
      </c>
      <c r="H6" s="215">
        <v>0</v>
      </c>
      <c r="I6" s="213">
        <f>SUM(J6:O6)</f>
        <v>18288</v>
      </c>
      <c r="J6" s="216">
        <v>131</v>
      </c>
      <c r="K6" s="216">
        <v>1014</v>
      </c>
      <c r="L6" s="216">
        <v>21</v>
      </c>
      <c r="M6" s="216">
        <v>234</v>
      </c>
      <c r="N6" s="216">
        <v>580</v>
      </c>
      <c r="O6" s="216">
        <v>16308</v>
      </c>
      <c r="P6" s="204" t="s">
        <v>148</v>
      </c>
    </row>
    <row r="7" spans="1:16" s="3" customFormat="1" ht="22.5" customHeight="1">
      <c r="A7" s="212">
        <f aca="true" t="shared" si="0" ref="A7:A13">I7+B7</f>
        <v>107534</v>
      </c>
      <c r="B7" s="213">
        <f aca="true" t="shared" si="1" ref="B7:B13">SUM(C7:H7)</f>
        <v>2230</v>
      </c>
      <c r="C7" s="214">
        <v>448</v>
      </c>
      <c r="D7" s="214">
        <v>182</v>
      </c>
      <c r="E7" s="214">
        <v>583</v>
      </c>
      <c r="F7" s="214">
        <v>741</v>
      </c>
      <c r="G7" s="214">
        <v>272</v>
      </c>
      <c r="H7" s="215">
        <v>4</v>
      </c>
      <c r="I7" s="213">
        <f aca="true" t="shared" si="2" ref="I7:I13">SUM(J7:O7)</f>
        <v>105304</v>
      </c>
      <c r="J7" s="216">
        <v>154</v>
      </c>
      <c r="K7" s="216">
        <v>12400</v>
      </c>
      <c r="L7" s="216">
        <v>143</v>
      </c>
      <c r="M7" s="216">
        <v>399</v>
      </c>
      <c r="N7" s="216">
        <v>2941</v>
      </c>
      <c r="O7" s="216">
        <v>89267</v>
      </c>
      <c r="P7" s="204" t="s">
        <v>14</v>
      </c>
    </row>
    <row r="8" spans="1:16" s="3" customFormat="1" ht="22.5" customHeight="1">
      <c r="A8" s="212">
        <f t="shared" si="0"/>
        <v>31067</v>
      </c>
      <c r="B8" s="213">
        <f t="shared" si="1"/>
        <v>1092</v>
      </c>
      <c r="C8" s="214">
        <v>75</v>
      </c>
      <c r="D8" s="214">
        <v>66</v>
      </c>
      <c r="E8" s="214">
        <v>499</v>
      </c>
      <c r="F8" s="214">
        <v>407</v>
      </c>
      <c r="G8" s="214">
        <v>44</v>
      </c>
      <c r="H8" s="215">
        <v>1</v>
      </c>
      <c r="I8" s="213">
        <f t="shared" si="2"/>
        <v>29975</v>
      </c>
      <c r="J8" s="216">
        <v>113</v>
      </c>
      <c r="K8" s="216">
        <v>2742</v>
      </c>
      <c r="L8" s="216">
        <v>68</v>
      </c>
      <c r="M8" s="216">
        <v>302</v>
      </c>
      <c r="N8" s="216">
        <v>955</v>
      </c>
      <c r="O8" s="216">
        <v>25795</v>
      </c>
      <c r="P8" s="204" t="s">
        <v>15</v>
      </c>
    </row>
    <row r="9" spans="1:16" s="3" customFormat="1" ht="22.5" customHeight="1">
      <c r="A9" s="212">
        <f t="shared" si="0"/>
        <v>18549</v>
      </c>
      <c r="B9" s="213">
        <f t="shared" si="1"/>
        <v>359</v>
      </c>
      <c r="C9" s="214">
        <v>101</v>
      </c>
      <c r="D9" s="214">
        <v>26</v>
      </c>
      <c r="E9" s="214">
        <v>66</v>
      </c>
      <c r="F9" s="214">
        <v>156</v>
      </c>
      <c r="G9" s="214">
        <v>10</v>
      </c>
      <c r="H9" s="215">
        <v>0</v>
      </c>
      <c r="I9" s="213">
        <f t="shared" si="2"/>
        <v>18190</v>
      </c>
      <c r="J9" s="216">
        <v>66</v>
      </c>
      <c r="K9" s="216">
        <v>1005</v>
      </c>
      <c r="L9" s="216">
        <v>33</v>
      </c>
      <c r="M9" s="216">
        <v>109</v>
      </c>
      <c r="N9" s="216">
        <v>542</v>
      </c>
      <c r="O9" s="216">
        <v>16435</v>
      </c>
      <c r="P9" s="204" t="s">
        <v>182</v>
      </c>
    </row>
    <row r="10" spans="1:16" s="3" customFormat="1" ht="22.5" customHeight="1">
      <c r="A10" s="212">
        <f t="shared" si="0"/>
        <v>53175</v>
      </c>
      <c r="B10" s="213">
        <f t="shared" si="1"/>
        <v>1312</v>
      </c>
      <c r="C10" s="214">
        <v>152</v>
      </c>
      <c r="D10" s="214">
        <v>73</v>
      </c>
      <c r="E10" s="214">
        <v>174</v>
      </c>
      <c r="F10" s="214">
        <v>838</v>
      </c>
      <c r="G10" s="214">
        <v>75</v>
      </c>
      <c r="H10" s="215">
        <v>0</v>
      </c>
      <c r="I10" s="213">
        <f t="shared" si="2"/>
        <v>51863</v>
      </c>
      <c r="J10" s="216">
        <v>62</v>
      </c>
      <c r="K10" s="216">
        <v>5958</v>
      </c>
      <c r="L10" s="216">
        <v>183</v>
      </c>
      <c r="M10" s="216">
        <v>438</v>
      </c>
      <c r="N10" s="216">
        <v>1596</v>
      </c>
      <c r="O10" s="216">
        <v>43626</v>
      </c>
      <c r="P10" s="204" t="s">
        <v>11</v>
      </c>
    </row>
    <row r="11" spans="1:16" s="3" customFormat="1" ht="22.5" customHeight="1">
      <c r="A11" s="212">
        <f t="shared" si="0"/>
        <v>29635</v>
      </c>
      <c r="B11" s="213">
        <f t="shared" si="1"/>
        <v>823</v>
      </c>
      <c r="C11" s="214">
        <v>128</v>
      </c>
      <c r="D11" s="214">
        <v>49</v>
      </c>
      <c r="E11" s="214">
        <v>401</v>
      </c>
      <c r="F11" s="214">
        <v>191</v>
      </c>
      <c r="G11" s="214">
        <v>54</v>
      </c>
      <c r="H11" s="215">
        <v>0</v>
      </c>
      <c r="I11" s="213">
        <f t="shared" si="2"/>
        <v>28812</v>
      </c>
      <c r="J11" s="216">
        <v>11</v>
      </c>
      <c r="K11" s="216">
        <v>4032</v>
      </c>
      <c r="L11" s="216">
        <v>260</v>
      </c>
      <c r="M11" s="216">
        <v>358</v>
      </c>
      <c r="N11" s="216">
        <v>1270</v>
      </c>
      <c r="O11" s="216">
        <v>22881</v>
      </c>
      <c r="P11" s="204" t="s">
        <v>12</v>
      </c>
    </row>
    <row r="12" spans="1:16" s="3" customFormat="1" ht="22.5" customHeight="1">
      <c r="A12" s="212">
        <f t="shared" si="0"/>
        <v>28740</v>
      </c>
      <c r="B12" s="213">
        <f t="shared" si="1"/>
        <v>848</v>
      </c>
      <c r="C12" s="214">
        <v>135</v>
      </c>
      <c r="D12" s="214">
        <v>53</v>
      </c>
      <c r="E12" s="214">
        <v>451</v>
      </c>
      <c r="F12" s="214">
        <v>142</v>
      </c>
      <c r="G12" s="214">
        <v>67</v>
      </c>
      <c r="H12" s="215">
        <v>0</v>
      </c>
      <c r="I12" s="213">
        <f t="shared" si="2"/>
        <v>27892</v>
      </c>
      <c r="J12" s="216">
        <v>34</v>
      </c>
      <c r="K12" s="216">
        <v>3457</v>
      </c>
      <c r="L12" s="216">
        <v>172</v>
      </c>
      <c r="M12" s="216">
        <v>178</v>
      </c>
      <c r="N12" s="216">
        <v>1190</v>
      </c>
      <c r="O12" s="216">
        <v>22861</v>
      </c>
      <c r="P12" s="204" t="s">
        <v>13</v>
      </c>
    </row>
    <row r="13" spans="1:16" s="3" customFormat="1" ht="22.5" customHeight="1">
      <c r="A13" s="212">
        <f t="shared" si="0"/>
        <v>48283</v>
      </c>
      <c r="B13" s="213">
        <f t="shared" si="1"/>
        <v>845</v>
      </c>
      <c r="C13" s="214">
        <v>0</v>
      </c>
      <c r="D13" s="214">
        <v>68</v>
      </c>
      <c r="E13" s="214">
        <v>151</v>
      </c>
      <c r="F13" s="214">
        <v>526</v>
      </c>
      <c r="G13" s="214">
        <v>100</v>
      </c>
      <c r="H13" s="215">
        <v>0</v>
      </c>
      <c r="I13" s="213">
        <f t="shared" si="2"/>
        <v>47438</v>
      </c>
      <c r="J13" s="216">
        <v>200</v>
      </c>
      <c r="K13" s="216">
        <v>3071</v>
      </c>
      <c r="L13" s="216">
        <v>108</v>
      </c>
      <c r="M13" s="216">
        <v>361</v>
      </c>
      <c r="N13" s="216">
        <v>1753</v>
      </c>
      <c r="O13" s="216">
        <v>41945</v>
      </c>
      <c r="P13" s="204" t="s">
        <v>9</v>
      </c>
    </row>
    <row r="14" spans="1:16" s="3" customFormat="1" ht="22.5" customHeight="1">
      <c r="A14" s="212">
        <f>I14+B14</f>
        <v>20364</v>
      </c>
      <c r="B14" s="213">
        <f>SUM(C14:H14)</f>
        <v>720</v>
      </c>
      <c r="C14" s="214">
        <v>119</v>
      </c>
      <c r="D14" s="214">
        <v>12</v>
      </c>
      <c r="E14" s="214">
        <v>16</v>
      </c>
      <c r="F14" s="214">
        <v>554</v>
      </c>
      <c r="G14" s="214">
        <v>19</v>
      </c>
      <c r="H14" s="215">
        <v>0</v>
      </c>
      <c r="I14" s="213">
        <f>SUM(J14:O14)</f>
        <v>19644</v>
      </c>
      <c r="J14" s="216">
        <v>30</v>
      </c>
      <c r="K14" s="216">
        <v>710</v>
      </c>
      <c r="L14" s="216">
        <v>27</v>
      </c>
      <c r="M14" s="216">
        <v>204</v>
      </c>
      <c r="N14" s="216">
        <v>545</v>
      </c>
      <c r="O14" s="216">
        <v>18128</v>
      </c>
      <c r="P14" s="204" t="s">
        <v>10</v>
      </c>
    </row>
    <row r="15" spans="1:16" s="3" customFormat="1" ht="22.5" customHeight="1">
      <c r="A15" s="212">
        <f>I15+B15</f>
        <v>20015</v>
      </c>
      <c r="B15" s="213">
        <f>SUM(C15:H15)</f>
        <v>170</v>
      </c>
      <c r="C15" s="214">
        <v>52</v>
      </c>
      <c r="D15" s="214">
        <v>17</v>
      </c>
      <c r="E15" s="214">
        <v>39</v>
      </c>
      <c r="F15" s="214">
        <v>41</v>
      </c>
      <c r="G15" s="214">
        <v>21</v>
      </c>
      <c r="H15" s="215">
        <v>0</v>
      </c>
      <c r="I15" s="213">
        <f>SUM(J15:O15)</f>
        <v>19845</v>
      </c>
      <c r="J15" s="216">
        <v>83</v>
      </c>
      <c r="K15" s="216">
        <v>1635</v>
      </c>
      <c r="L15" s="216">
        <v>106</v>
      </c>
      <c r="M15" s="216">
        <v>147</v>
      </c>
      <c r="N15" s="216">
        <v>1032</v>
      </c>
      <c r="O15" s="216">
        <v>16842</v>
      </c>
      <c r="P15" s="204" t="s">
        <v>6</v>
      </c>
    </row>
    <row r="16" spans="1:16" s="3" customFormat="1" ht="22.5" customHeight="1">
      <c r="A16" s="212">
        <f>I16+B16</f>
        <v>12332</v>
      </c>
      <c r="B16" s="213">
        <f>SUM(C16:H16)</f>
        <v>186</v>
      </c>
      <c r="C16" s="214">
        <v>40</v>
      </c>
      <c r="D16" s="214">
        <v>4</v>
      </c>
      <c r="E16" s="214">
        <v>42</v>
      </c>
      <c r="F16" s="214">
        <v>67</v>
      </c>
      <c r="G16" s="214">
        <v>33</v>
      </c>
      <c r="H16" s="215">
        <v>0</v>
      </c>
      <c r="I16" s="213">
        <f>SUM(J16:O16)</f>
        <v>12146</v>
      </c>
      <c r="J16" s="216">
        <v>39</v>
      </c>
      <c r="K16" s="216">
        <v>887</v>
      </c>
      <c r="L16" s="216">
        <v>96</v>
      </c>
      <c r="M16" s="216">
        <v>129</v>
      </c>
      <c r="N16" s="216">
        <v>423</v>
      </c>
      <c r="O16" s="216">
        <v>10572</v>
      </c>
      <c r="P16" s="204" t="s">
        <v>183</v>
      </c>
    </row>
    <row r="17" spans="1:16" s="3" customFormat="1" ht="22.5" customHeight="1">
      <c r="A17" s="212">
        <f>I17+B17</f>
        <v>21280</v>
      </c>
      <c r="B17" s="213">
        <f>SUM(C17:H17)</f>
        <v>548</v>
      </c>
      <c r="C17" s="214">
        <v>139</v>
      </c>
      <c r="D17" s="214">
        <v>16</v>
      </c>
      <c r="E17" s="214">
        <v>25</v>
      </c>
      <c r="F17" s="214">
        <v>357</v>
      </c>
      <c r="G17" s="214">
        <v>11</v>
      </c>
      <c r="H17" s="215">
        <v>0</v>
      </c>
      <c r="I17" s="213">
        <f>SUM(J17:O17)</f>
        <v>20732</v>
      </c>
      <c r="J17" s="216">
        <v>33</v>
      </c>
      <c r="K17" s="216">
        <v>1130</v>
      </c>
      <c r="L17" s="216">
        <v>49</v>
      </c>
      <c r="M17" s="216">
        <v>355</v>
      </c>
      <c r="N17" s="216">
        <v>673</v>
      </c>
      <c r="O17" s="216">
        <v>18492</v>
      </c>
      <c r="P17" s="204" t="s">
        <v>103</v>
      </c>
    </row>
    <row r="18" spans="1:17" s="3" customFormat="1" ht="22.5" customHeight="1" thickBot="1">
      <c r="A18" s="217">
        <f aca="true" t="shared" si="3" ref="A18:N18">SUM(A4:A17)</f>
        <v>654032</v>
      </c>
      <c r="B18" s="218">
        <f t="shared" si="3"/>
        <v>13160</v>
      </c>
      <c r="C18" s="219">
        <f t="shared" si="3"/>
        <v>1902</v>
      </c>
      <c r="D18" s="219">
        <f t="shared" si="3"/>
        <v>978</v>
      </c>
      <c r="E18" s="219">
        <f t="shared" si="3"/>
        <v>3468</v>
      </c>
      <c r="F18" s="219">
        <f t="shared" si="3"/>
        <v>5401</v>
      </c>
      <c r="G18" s="219">
        <f t="shared" si="3"/>
        <v>1400</v>
      </c>
      <c r="H18" s="220">
        <f t="shared" si="3"/>
        <v>11</v>
      </c>
      <c r="I18" s="218">
        <f t="shared" si="3"/>
        <v>640872</v>
      </c>
      <c r="J18" s="221">
        <f t="shared" si="3"/>
        <v>1122</v>
      </c>
      <c r="K18" s="221">
        <f t="shared" si="3"/>
        <v>68797</v>
      </c>
      <c r="L18" s="221">
        <f t="shared" si="3"/>
        <v>2341</v>
      </c>
      <c r="M18" s="221">
        <f t="shared" si="3"/>
        <v>3620</v>
      </c>
      <c r="N18" s="221">
        <f t="shared" si="3"/>
        <v>22354</v>
      </c>
      <c r="O18" s="221">
        <f>SUM(O4:O17)</f>
        <v>542638</v>
      </c>
      <c r="P18" s="205" t="s">
        <v>2</v>
      </c>
      <c r="Q18" s="4"/>
    </row>
    <row r="19" spans="1:16" ht="21.75" thickBot="1">
      <c r="A19" s="206">
        <f>B19+I19</f>
        <v>627743</v>
      </c>
      <c r="B19" s="207">
        <f>C19+D19+E19+F19+G19+H19</f>
        <v>14704</v>
      </c>
      <c r="C19" s="208">
        <v>1378</v>
      </c>
      <c r="D19" s="208">
        <v>1476</v>
      </c>
      <c r="E19" s="208">
        <v>3542</v>
      </c>
      <c r="F19" s="208">
        <v>6813</v>
      </c>
      <c r="G19" s="208">
        <v>1408</v>
      </c>
      <c r="H19" s="209">
        <v>87</v>
      </c>
      <c r="I19" s="210">
        <f>SUM(J19:O19)</f>
        <v>613039</v>
      </c>
      <c r="J19" s="208">
        <v>480</v>
      </c>
      <c r="K19" s="208">
        <v>63515</v>
      </c>
      <c r="L19" s="208">
        <v>1984</v>
      </c>
      <c r="M19" s="208">
        <v>1937</v>
      </c>
      <c r="N19" s="208">
        <v>20608</v>
      </c>
      <c r="O19" s="208">
        <v>524515</v>
      </c>
      <c r="P19" s="211" t="s">
        <v>287</v>
      </c>
    </row>
    <row r="20" spans="1:16" ht="21">
      <c r="A20" s="480" t="s">
        <v>277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</row>
    <row r="21" spans="1:23" ht="18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1"/>
      <c r="R21" s="31"/>
      <c r="S21" s="31"/>
      <c r="T21" s="31"/>
      <c r="U21" s="31"/>
      <c r="V21" s="31"/>
      <c r="W21" s="31"/>
    </row>
    <row r="22" spans="1:15" ht="18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6" ht="18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</row>
    <row r="24" spans="1:16" ht="18" customHeight="1">
      <c r="A24" s="5"/>
      <c r="B24" s="5"/>
      <c r="C24" s="5"/>
      <c r="D24" s="5"/>
      <c r="E24" s="5"/>
      <c r="F24" s="5"/>
      <c r="G24" s="5"/>
      <c r="H24" s="5"/>
      <c r="I24" s="74"/>
      <c r="J24" s="74"/>
      <c r="K24" s="74"/>
      <c r="L24" s="74"/>
      <c r="M24" s="74"/>
      <c r="N24" s="74"/>
      <c r="O24" s="74"/>
      <c r="P24" s="5"/>
    </row>
    <row r="25" spans="9:15" ht="18" customHeight="1">
      <c r="I25" s="74"/>
      <c r="J25" s="74"/>
      <c r="K25" s="74"/>
      <c r="L25" s="74"/>
      <c r="M25" s="74"/>
      <c r="N25" s="74"/>
      <c r="O25" s="74"/>
    </row>
    <row r="26" spans="9:15" ht="18" customHeight="1">
      <c r="I26" s="75"/>
      <c r="J26" s="75"/>
      <c r="K26" s="75"/>
      <c r="L26" s="75"/>
      <c r="M26" s="75"/>
      <c r="N26" s="75"/>
      <c r="O26" s="75"/>
    </row>
    <row r="27" spans="2:15" ht="18" customHeight="1">
      <c r="B27" s="60"/>
      <c r="F27" s="60"/>
      <c r="G27" s="60"/>
      <c r="I27" s="121"/>
      <c r="J27" s="121"/>
      <c r="K27" s="121"/>
      <c r="L27" s="121"/>
      <c r="M27" s="121"/>
      <c r="N27" s="121"/>
      <c r="O27" s="121"/>
    </row>
    <row r="28" spans="9:15" ht="18" customHeight="1">
      <c r="I28" s="121"/>
      <c r="J28" s="121"/>
      <c r="K28" s="121"/>
      <c r="L28" s="121"/>
      <c r="M28" s="121"/>
      <c r="N28" s="121"/>
      <c r="O28" s="121"/>
    </row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autoFilter ref="P2:P18"/>
  <mergeCells count="5">
    <mergeCell ref="I2:O2"/>
    <mergeCell ref="A1:P1"/>
    <mergeCell ref="A2:A3"/>
    <mergeCell ref="B2:H2"/>
    <mergeCell ref="A20:P20"/>
  </mergeCells>
  <printOptions horizontalCentered="1"/>
  <pageMargins left="0.15748031496062992" right="0.07874015748031496" top="0.1968503937007874" bottom="0.11811023622047245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pane ySplit="2" topLeftCell="A27" activePane="bottomLeft" state="frozen"/>
      <selection pane="topLeft" activeCell="E33" sqref="E33:E34"/>
      <selection pane="bottomLeft" activeCell="E33" sqref="E33:E34"/>
    </sheetView>
  </sheetViews>
  <sheetFormatPr defaultColWidth="9.140625" defaultRowHeight="39" customHeight="1"/>
  <cols>
    <col min="1" max="1" width="18.57421875" style="54" customWidth="1"/>
    <col min="2" max="2" width="10.140625" style="54" bestFit="1" customWidth="1"/>
    <col min="3" max="3" width="12.421875" style="54" bestFit="1" customWidth="1"/>
    <col min="4" max="4" width="12.7109375" style="54" bestFit="1" customWidth="1"/>
    <col min="5" max="7" width="12.421875" style="54" bestFit="1" customWidth="1"/>
    <col min="8" max="8" width="14.57421875" style="54" bestFit="1" customWidth="1"/>
    <col min="9" max="9" width="7.7109375" style="54" bestFit="1" customWidth="1"/>
    <col min="10" max="10" width="17.421875" style="54" customWidth="1"/>
    <col min="11" max="11" width="23.140625" style="54" bestFit="1" customWidth="1"/>
    <col min="12" max="16" width="20.8515625" style="54" bestFit="1" customWidth="1"/>
    <col min="17" max="17" width="14.7109375" style="54" bestFit="1" customWidth="1"/>
    <col min="18" max="18" width="7.7109375" style="54" bestFit="1" customWidth="1"/>
    <col min="19" max="16384" width="9.140625" style="54" customWidth="1"/>
  </cols>
  <sheetData>
    <row r="1" spans="1:8" s="57" customFormat="1" ht="21.75" thickBot="1">
      <c r="A1" s="161" t="s">
        <v>214</v>
      </c>
      <c r="B1" s="162"/>
      <c r="C1" s="161"/>
      <c r="D1" s="161"/>
      <c r="E1" s="161"/>
      <c r="F1" s="161"/>
      <c r="G1" s="163"/>
      <c r="H1" s="164" t="s">
        <v>215</v>
      </c>
    </row>
    <row r="2" spans="1:16" ht="39" customHeight="1">
      <c r="A2" s="165" t="s">
        <v>2</v>
      </c>
      <c r="B2" s="166" t="s">
        <v>35</v>
      </c>
      <c r="C2" s="167" t="s">
        <v>186</v>
      </c>
      <c r="D2" s="167" t="s">
        <v>118</v>
      </c>
      <c r="E2" s="167" t="s">
        <v>117</v>
      </c>
      <c r="F2" s="167" t="s">
        <v>29</v>
      </c>
      <c r="G2" s="167" t="s">
        <v>115</v>
      </c>
      <c r="H2" s="168" t="s">
        <v>187</v>
      </c>
      <c r="K2" s="56"/>
      <c r="L2" s="55"/>
      <c r="M2" s="55"/>
      <c r="N2" s="55"/>
      <c r="O2" s="55"/>
      <c r="P2" s="55"/>
    </row>
    <row r="3" spans="1:11" ht="21">
      <c r="A3" s="169">
        <f>SUM(B3:G3)</f>
        <v>349420249</v>
      </c>
      <c r="B3" s="170">
        <v>10151777</v>
      </c>
      <c r="C3" s="170">
        <v>23428054</v>
      </c>
      <c r="D3" s="170">
        <v>94900028</v>
      </c>
      <c r="E3" s="170">
        <v>81082419</v>
      </c>
      <c r="F3" s="170">
        <v>36125552</v>
      </c>
      <c r="G3" s="170">
        <v>103732419</v>
      </c>
      <c r="H3" s="171" t="s">
        <v>181</v>
      </c>
      <c r="K3" s="55"/>
    </row>
    <row r="4" spans="1:16" ht="21">
      <c r="A4" s="169">
        <f aca="true" t="shared" si="0" ref="A4:A16">SUM(B4:G4)</f>
        <v>237252249</v>
      </c>
      <c r="B4" s="170">
        <v>6862340</v>
      </c>
      <c r="C4" s="170">
        <v>21250581</v>
      </c>
      <c r="D4" s="170">
        <v>17531547</v>
      </c>
      <c r="E4" s="170">
        <v>66400893</v>
      </c>
      <c r="F4" s="170">
        <v>20080387</v>
      </c>
      <c r="G4" s="170">
        <v>105126501</v>
      </c>
      <c r="H4" s="171" t="s">
        <v>180</v>
      </c>
      <c r="K4" s="55"/>
      <c r="L4" s="56"/>
      <c r="M4" s="56"/>
      <c r="N4" s="56"/>
      <c r="O4" s="56"/>
      <c r="P4" s="56"/>
    </row>
    <row r="5" spans="1:11" ht="21">
      <c r="A5" s="169">
        <f t="shared" si="0"/>
        <v>63844685</v>
      </c>
      <c r="B5" s="170">
        <v>1635536</v>
      </c>
      <c r="C5" s="170">
        <v>759395</v>
      </c>
      <c r="D5" s="170">
        <v>5452471</v>
      </c>
      <c r="E5" s="170">
        <v>40256829</v>
      </c>
      <c r="F5" s="170">
        <v>1547226</v>
      </c>
      <c r="G5" s="170">
        <v>14193228</v>
      </c>
      <c r="H5" s="172" t="s">
        <v>148</v>
      </c>
      <c r="K5" s="55"/>
    </row>
    <row r="6" spans="1:11" ht="21">
      <c r="A6" s="169">
        <f t="shared" si="0"/>
        <v>646534772</v>
      </c>
      <c r="B6" s="170">
        <v>6531405</v>
      </c>
      <c r="C6" s="170">
        <v>22980495</v>
      </c>
      <c r="D6" s="170">
        <v>318949467</v>
      </c>
      <c r="E6" s="170">
        <v>165505325</v>
      </c>
      <c r="F6" s="170">
        <v>21651510</v>
      </c>
      <c r="G6" s="170">
        <v>110916570</v>
      </c>
      <c r="H6" s="172" t="s">
        <v>14</v>
      </c>
      <c r="K6" s="55"/>
    </row>
    <row r="7" spans="1:11" ht="21">
      <c r="A7" s="169">
        <f t="shared" si="0"/>
        <v>178385288</v>
      </c>
      <c r="B7" s="170">
        <v>2015691</v>
      </c>
      <c r="C7" s="170">
        <v>4324290</v>
      </c>
      <c r="D7" s="170">
        <v>59322879</v>
      </c>
      <c r="E7" s="170">
        <v>86395237</v>
      </c>
      <c r="F7" s="170">
        <v>4396367</v>
      </c>
      <c r="G7" s="170">
        <v>21930824</v>
      </c>
      <c r="H7" s="172" t="s">
        <v>15</v>
      </c>
      <c r="K7" s="55"/>
    </row>
    <row r="8" spans="1:11" ht="21">
      <c r="A8" s="169">
        <f t="shared" si="0"/>
        <v>49667588</v>
      </c>
      <c r="B8" s="170">
        <v>1586430</v>
      </c>
      <c r="C8" s="170">
        <v>1183406</v>
      </c>
      <c r="D8" s="170">
        <v>5927231</v>
      </c>
      <c r="E8" s="170">
        <v>29790878</v>
      </c>
      <c r="F8" s="170">
        <v>1274955</v>
      </c>
      <c r="G8" s="170">
        <v>9904688</v>
      </c>
      <c r="H8" s="172" t="s">
        <v>182</v>
      </c>
      <c r="K8" s="55"/>
    </row>
    <row r="9" spans="1:11" ht="21">
      <c r="A9" s="169">
        <f t="shared" si="0"/>
        <v>156158426</v>
      </c>
      <c r="B9" s="170">
        <v>2777368</v>
      </c>
      <c r="C9" s="170">
        <v>5806866</v>
      </c>
      <c r="D9" s="170">
        <v>28648602</v>
      </c>
      <c r="E9" s="170">
        <v>75287210</v>
      </c>
      <c r="F9" s="170">
        <v>6304496</v>
      </c>
      <c r="G9" s="170">
        <v>37333884</v>
      </c>
      <c r="H9" s="172" t="s">
        <v>11</v>
      </c>
      <c r="K9" s="55"/>
    </row>
    <row r="10" spans="1:11" ht="21">
      <c r="A10" s="169">
        <f t="shared" si="0"/>
        <v>97720220</v>
      </c>
      <c r="B10" s="170">
        <v>1056442</v>
      </c>
      <c r="C10" s="170">
        <v>5387400</v>
      </c>
      <c r="D10" s="170">
        <v>49884504</v>
      </c>
      <c r="E10" s="170">
        <v>14046251</v>
      </c>
      <c r="F10" s="170">
        <v>3722450</v>
      </c>
      <c r="G10" s="170">
        <v>23623173</v>
      </c>
      <c r="H10" s="172" t="s">
        <v>12</v>
      </c>
      <c r="K10" s="55"/>
    </row>
    <row r="11" spans="1:11" ht="21">
      <c r="A11" s="169">
        <f t="shared" si="0"/>
        <v>136968765</v>
      </c>
      <c r="B11" s="170">
        <v>1313857</v>
      </c>
      <c r="C11" s="170">
        <v>5533943</v>
      </c>
      <c r="D11" s="170">
        <v>90582378</v>
      </c>
      <c r="E11" s="170">
        <v>12223962</v>
      </c>
      <c r="F11" s="170">
        <v>5765978</v>
      </c>
      <c r="G11" s="170">
        <v>21548647</v>
      </c>
      <c r="H11" s="172" t="s">
        <v>13</v>
      </c>
      <c r="K11" s="55"/>
    </row>
    <row r="12" spans="1:11" ht="21">
      <c r="A12" s="169">
        <f t="shared" si="0"/>
        <v>142910006</v>
      </c>
      <c r="B12" s="170">
        <v>3006478</v>
      </c>
      <c r="C12" s="170">
        <v>4291840</v>
      </c>
      <c r="D12" s="170">
        <v>26672239</v>
      </c>
      <c r="E12" s="170">
        <v>54423152</v>
      </c>
      <c r="F12" s="170">
        <v>20358132</v>
      </c>
      <c r="G12" s="170">
        <v>34158165</v>
      </c>
      <c r="H12" s="172" t="s">
        <v>9</v>
      </c>
      <c r="K12" s="55"/>
    </row>
    <row r="13" spans="1:11" ht="21">
      <c r="A13" s="169">
        <f t="shared" si="0"/>
        <v>96406357</v>
      </c>
      <c r="B13" s="170">
        <v>1416146</v>
      </c>
      <c r="C13" s="170">
        <v>956706</v>
      </c>
      <c r="D13" s="170">
        <v>270132</v>
      </c>
      <c r="E13" s="170">
        <v>74178546</v>
      </c>
      <c r="F13" s="170">
        <v>2459654</v>
      </c>
      <c r="G13" s="170">
        <v>17125173</v>
      </c>
      <c r="H13" s="172" t="s">
        <v>10</v>
      </c>
      <c r="K13" s="55"/>
    </row>
    <row r="14" spans="1:11" ht="21">
      <c r="A14" s="169">
        <f t="shared" si="0"/>
        <v>24728378</v>
      </c>
      <c r="B14" s="170">
        <v>1427810</v>
      </c>
      <c r="C14" s="170">
        <v>1428734</v>
      </c>
      <c r="D14" s="170">
        <v>6289413</v>
      </c>
      <c r="E14" s="170">
        <v>2630931</v>
      </c>
      <c r="F14" s="170">
        <v>2680777</v>
      </c>
      <c r="G14" s="170">
        <v>10270713</v>
      </c>
      <c r="H14" s="171" t="s">
        <v>6</v>
      </c>
      <c r="K14" s="55"/>
    </row>
    <row r="15" spans="1:11" ht="21">
      <c r="A15" s="169">
        <f t="shared" si="0"/>
        <v>22656740</v>
      </c>
      <c r="B15" s="170">
        <v>1035997</v>
      </c>
      <c r="C15" s="170">
        <v>977434</v>
      </c>
      <c r="D15" s="170">
        <v>6899974</v>
      </c>
      <c r="E15" s="170">
        <v>4962877</v>
      </c>
      <c r="F15" s="170">
        <v>1653923</v>
      </c>
      <c r="G15" s="170">
        <v>7126535</v>
      </c>
      <c r="H15" s="171" t="s">
        <v>183</v>
      </c>
      <c r="K15" s="55"/>
    </row>
    <row r="16" spans="1:11" ht="21.75" thickBot="1">
      <c r="A16" s="169">
        <f t="shared" si="0"/>
        <v>79513554</v>
      </c>
      <c r="B16" s="170">
        <v>1199026</v>
      </c>
      <c r="C16" s="170">
        <v>1155660</v>
      </c>
      <c r="D16" s="170">
        <v>30003184</v>
      </c>
      <c r="E16" s="170">
        <v>32398433</v>
      </c>
      <c r="F16" s="170">
        <v>1278039</v>
      </c>
      <c r="G16" s="170">
        <v>13479212</v>
      </c>
      <c r="H16" s="171" t="s">
        <v>103</v>
      </c>
      <c r="K16" s="55"/>
    </row>
    <row r="17" spans="1:10" ht="21.75" thickBot="1">
      <c r="A17" s="222">
        <f aca="true" t="shared" si="1" ref="A17:G17">SUM(A3:A16)</f>
        <v>2282167277</v>
      </c>
      <c r="B17" s="223">
        <f t="shared" si="1"/>
        <v>42016303</v>
      </c>
      <c r="C17" s="223">
        <f t="shared" si="1"/>
        <v>99464804</v>
      </c>
      <c r="D17" s="223">
        <f t="shared" si="1"/>
        <v>741334049</v>
      </c>
      <c r="E17" s="223">
        <f t="shared" si="1"/>
        <v>739582943</v>
      </c>
      <c r="F17" s="223">
        <f t="shared" si="1"/>
        <v>129299446</v>
      </c>
      <c r="G17" s="223">
        <f t="shared" si="1"/>
        <v>530469732</v>
      </c>
      <c r="H17" s="173" t="s">
        <v>20</v>
      </c>
      <c r="J17" s="55"/>
    </row>
    <row r="18" spans="1:8" ht="21.75" thickBot="1">
      <c r="A18" s="407">
        <f>SUM(B18:G18)</f>
        <v>2230168102</v>
      </c>
      <c r="B18" s="408">
        <v>42016303</v>
      </c>
      <c r="C18" s="408">
        <v>87470993</v>
      </c>
      <c r="D18" s="408">
        <v>810201407</v>
      </c>
      <c r="E18" s="408">
        <v>701631463</v>
      </c>
      <c r="F18" s="408">
        <v>121402305</v>
      </c>
      <c r="G18" s="408">
        <v>467445631</v>
      </c>
      <c r="H18" s="409" t="s">
        <v>294</v>
      </c>
    </row>
    <row r="19" spans="1:8" ht="39" customHeight="1" thickBot="1">
      <c r="A19" s="174" t="s">
        <v>216</v>
      </c>
      <c r="B19" s="175"/>
      <c r="C19" s="352"/>
      <c r="D19" s="352"/>
      <c r="E19" s="174"/>
      <c r="F19" s="174"/>
      <c r="G19" s="481" t="s">
        <v>217</v>
      </c>
      <c r="H19" s="482"/>
    </row>
    <row r="20" spans="1:8" ht="21">
      <c r="A20" s="165" t="s">
        <v>2</v>
      </c>
      <c r="B20" s="166" t="s">
        <v>35</v>
      </c>
      <c r="C20" s="167" t="s">
        <v>186</v>
      </c>
      <c r="D20" s="167" t="s">
        <v>118</v>
      </c>
      <c r="E20" s="167" t="s">
        <v>117</v>
      </c>
      <c r="F20" s="167" t="s">
        <v>29</v>
      </c>
      <c r="G20" s="167" t="s">
        <v>115</v>
      </c>
      <c r="H20" s="168" t="s">
        <v>187</v>
      </c>
    </row>
    <row r="21" spans="1:8" ht="21">
      <c r="A21" s="176">
        <f>SUM(B21:G21)</f>
        <v>277501328.548</v>
      </c>
      <c r="B21" s="177">
        <v>0</v>
      </c>
      <c r="C21" s="177">
        <v>56784111.502</v>
      </c>
      <c r="D21" s="177">
        <v>82612424.29</v>
      </c>
      <c r="E21" s="177">
        <v>18825996.131</v>
      </c>
      <c r="F21" s="177">
        <v>41903331.558</v>
      </c>
      <c r="G21" s="177">
        <v>77375465.067</v>
      </c>
      <c r="H21" s="171" t="s">
        <v>181</v>
      </c>
    </row>
    <row r="22" spans="1:8" ht="21">
      <c r="A22" s="176">
        <f aca="true" t="shared" si="2" ref="A22:A34">SUM(B22:G22)</f>
        <v>170667988.31599998</v>
      </c>
      <c r="B22" s="177">
        <v>0</v>
      </c>
      <c r="C22" s="177">
        <v>51284827.701</v>
      </c>
      <c r="D22" s="177">
        <v>16052943.975</v>
      </c>
      <c r="E22" s="177">
        <v>13513108.876</v>
      </c>
      <c r="F22" s="177">
        <v>14752062.896</v>
      </c>
      <c r="G22" s="177">
        <v>75065044.868</v>
      </c>
      <c r="H22" s="172" t="s">
        <v>180</v>
      </c>
    </row>
    <row r="23" spans="1:8" ht="21">
      <c r="A23" s="176">
        <f t="shared" si="2"/>
        <v>24603375.942</v>
      </c>
      <c r="B23" s="177">
        <v>0</v>
      </c>
      <c r="C23" s="177">
        <v>2069467.015</v>
      </c>
      <c r="D23" s="177">
        <v>4348350.559</v>
      </c>
      <c r="E23" s="177">
        <v>7803697.012</v>
      </c>
      <c r="F23" s="177">
        <v>1329271.185</v>
      </c>
      <c r="G23" s="177">
        <v>9052590.171</v>
      </c>
      <c r="H23" s="172" t="s">
        <v>148</v>
      </c>
    </row>
    <row r="24" spans="1:8" ht="21">
      <c r="A24" s="176">
        <f t="shared" si="2"/>
        <v>459380200.81799996</v>
      </c>
      <c r="B24" s="177">
        <v>0</v>
      </c>
      <c r="C24" s="177">
        <v>55701313.389</v>
      </c>
      <c r="D24" s="177">
        <v>264763564.531</v>
      </c>
      <c r="E24" s="177">
        <v>35740427.475</v>
      </c>
      <c r="F24" s="177">
        <v>20757707.752</v>
      </c>
      <c r="G24" s="177">
        <v>82417187.671</v>
      </c>
      <c r="H24" s="172" t="s">
        <v>14</v>
      </c>
    </row>
    <row r="25" spans="1:8" ht="21">
      <c r="A25" s="176">
        <f t="shared" si="2"/>
        <v>102480790.86400001</v>
      </c>
      <c r="B25" s="177">
        <v>0</v>
      </c>
      <c r="C25" s="177">
        <v>10546585.939</v>
      </c>
      <c r="D25" s="177">
        <v>55929930.461</v>
      </c>
      <c r="E25" s="177">
        <v>16468433.651</v>
      </c>
      <c r="F25" s="177">
        <v>3829111.598</v>
      </c>
      <c r="G25" s="177">
        <v>15706729.215</v>
      </c>
      <c r="H25" s="172" t="s">
        <v>15</v>
      </c>
    </row>
    <row r="26" spans="1:8" ht="21">
      <c r="A26" s="176">
        <f t="shared" si="2"/>
        <v>21020228.638</v>
      </c>
      <c r="B26" s="177">
        <v>0</v>
      </c>
      <c r="C26" s="177">
        <v>2788366.529</v>
      </c>
      <c r="D26" s="177">
        <v>5172934.869</v>
      </c>
      <c r="E26" s="177">
        <v>5300797.602</v>
      </c>
      <c r="F26" s="177">
        <v>997323.453</v>
      </c>
      <c r="G26" s="177">
        <v>6760806.185</v>
      </c>
      <c r="H26" s="172" t="s">
        <v>182</v>
      </c>
    </row>
    <row r="27" spans="1:8" ht="21">
      <c r="A27" s="176">
        <f t="shared" si="2"/>
        <v>80225649.262</v>
      </c>
      <c r="B27" s="177">
        <v>0</v>
      </c>
      <c r="C27" s="177">
        <v>13725237.827</v>
      </c>
      <c r="D27" s="177">
        <v>23348465.039</v>
      </c>
      <c r="E27" s="177">
        <v>13260885.198</v>
      </c>
      <c r="F27" s="177">
        <v>5226793.166</v>
      </c>
      <c r="G27" s="177">
        <v>24664268.032</v>
      </c>
      <c r="H27" s="172" t="s">
        <v>11</v>
      </c>
    </row>
    <row r="28" spans="1:8" ht="21">
      <c r="A28" s="176">
        <f t="shared" si="2"/>
        <v>82525619.98500001</v>
      </c>
      <c r="B28" s="177">
        <v>0</v>
      </c>
      <c r="C28" s="177">
        <v>12953108.641</v>
      </c>
      <c r="D28" s="177">
        <v>43943775.493</v>
      </c>
      <c r="E28" s="177">
        <v>3672129.78</v>
      </c>
      <c r="F28" s="177">
        <v>3452603.439</v>
      </c>
      <c r="G28" s="177">
        <v>18504002.632</v>
      </c>
      <c r="H28" s="172" t="s">
        <v>12</v>
      </c>
    </row>
    <row r="29" spans="1:8" ht="21">
      <c r="A29" s="176">
        <f t="shared" si="2"/>
        <v>111968826.227</v>
      </c>
      <c r="B29" s="177">
        <v>0</v>
      </c>
      <c r="C29" s="177">
        <v>13294073.709</v>
      </c>
      <c r="D29" s="177">
        <v>73061603.933</v>
      </c>
      <c r="E29" s="177">
        <v>4337308.348</v>
      </c>
      <c r="F29" s="177">
        <v>5229361.577</v>
      </c>
      <c r="G29" s="177">
        <v>16046478.66</v>
      </c>
      <c r="H29" s="172" t="s">
        <v>13</v>
      </c>
    </row>
    <row r="30" spans="1:8" ht="21">
      <c r="A30" s="176">
        <f t="shared" si="2"/>
        <v>85111950.198</v>
      </c>
      <c r="B30" s="177">
        <v>0</v>
      </c>
      <c r="C30" s="177">
        <v>9521118.475</v>
      </c>
      <c r="D30" s="177">
        <v>23421821.214</v>
      </c>
      <c r="E30" s="177">
        <v>11553917.113</v>
      </c>
      <c r="F30" s="177">
        <v>17678186.645</v>
      </c>
      <c r="G30" s="177">
        <v>22936906.751</v>
      </c>
      <c r="H30" s="172" t="s">
        <v>9</v>
      </c>
    </row>
    <row r="31" spans="1:8" ht="21">
      <c r="A31" s="176">
        <f t="shared" si="2"/>
        <v>29044453.516</v>
      </c>
      <c r="B31" s="177">
        <v>0</v>
      </c>
      <c r="C31" s="177">
        <v>2295241.031</v>
      </c>
      <c r="D31" s="177">
        <v>317083.584</v>
      </c>
      <c r="E31" s="177">
        <v>12757682.604</v>
      </c>
      <c r="F31" s="177">
        <v>1524907.665</v>
      </c>
      <c r="G31" s="177">
        <v>12149538.632</v>
      </c>
      <c r="H31" s="172" t="s">
        <v>10</v>
      </c>
    </row>
    <row r="32" spans="1:8" ht="21">
      <c r="A32" s="176">
        <f t="shared" si="2"/>
        <v>18832451.434</v>
      </c>
      <c r="B32" s="177">
        <v>0</v>
      </c>
      <c r="C32" s="177">
        <v>3341976.926</v>
      </c>
      <c r="D32" s="177">
        <v>5281080.209</v>
      </c>
      <c r="E32" s="177">
        <v>1026348.685</v>
      </c>
      <c r="F32" s="177">
        <v>2266685.271</v>
      </c>
      <c r="G32" s="177">
        <v>6916360.343</v>
      </c>
      <c r="H32" s="171" t="s">
        <v>6</v>
      </c>
    </row>
    <row r="33" spans="1:8" ht="21">
      <c r="A33" s="176">
        <f t="shared" si="2"/>
        <v>15785157.491</v>
      </c>
      <c r="B33" s="177">
        <v>0</v>
      </c>
      <c r="C33" s="177">
        <v>2263654.871</v>
      </c>
      <c r="D33" s="177">
        <v>5946207.515</v>
      </c>
      <c r="E33" s="177">
        <v>1565980.387</v>
      </c>
      <c r="F33" s="177">
        <v>1568321.166</v>
      </c>
      <c r="G33" s="177">
        <v>4440993.552</v>
      </c>
      <c r="H33" s="171" t="s">
        <v>183</v>
      </c>
    </row>
    <row r="34" spans="1:8" ht="21.75" thickBot="1">
      <c r="A34" s="176">
        <f t="shared" si="2"/>
        <v>41919553.566</v>
      </c>
      <c r="B34" s="177">
        <v>0</v>
      </c>
      <c r="C34" s="177">
        <v>2826319.441</v>
      </c>
      <c r="D34" s="177">
        <v>22594226.147</v>
      </c>
      <c r="E34" s="177">
        <v>6665449.104</v>
      </c>
      <c r="F34" s="177">
        <v>1110583.35</v>
      </c>
      <c r="G34" s="177">
        <v>8722975.524</v>
      </c>
      <c r="H34" s="171" t="s">
        <v>103</v>
      </c>
    </row>
    <row r="35" spans="1:8" ht="21.75" thickBot="1">
      <c r="A35" s="224">
        <f aca="true" t="shared" si="3" ref="A35:G35">SUM(A21:A34)</f>
        <v>1521067574.805</v>
      </c>
      <c r="B35" s="225">
        <f t="shared" si="3"/>
        <v>0</v>
      </c>
      <c r="C35" s="225">
        <f t="shared" si="3"/>
        <v>239395402.996</v>
      </c>
      <c r="D35" s="225">
        <f t="shared" si="3"/>
        <v>626794411.8189999</v>
      </c>
      <c r="E35" s="225">
        <f t="shared" si="3"/>
        <v>152492161.96600002</v>
      </c>
      <c r="F35" s="225">
        <f t="shared" si="3"/>
        <v>121626250.72099997</v>
      </c>
      <c r="G35" s="225">
        <f t="shared" si="3"/>
        <v>380759347.3029999</v>
      </c>
      <c r="H35" s="173" t="s">
        <v>20</v>
      </c>
    </row>
    <row r="36" spans="1:8" ht="21.75" thickBot="1">
      <c r="A36" s="410">
        <f>SUM(B36:G36)</f>
        <v>1250443280.745</v>
      </c>
      <c r="B36" s="411">
        <v>0</v>
      </c>
      <c r="C36" s="411">
        <v>168471550.79299998</v>
      </c>
      <c r="D36" s="411">
        <v>569746722.4300001</v>
      </c>
      <c r="E36" s="411">
        <v>130189352.818</v>
      </c>
      <c r="F36" s="411">
        <v>97951594.88700001</v>
      </c>
      <c r="G36" s="411">
        <v>284084059.81700003</v>
      </c>
      <c r="H36" s="409" t="s">
        <v>294</v>
      </c>
    </row>
    <row r="37" spans="1:8" ht="39" customHeight="1">
      <c r="A37" s="309"/>
      <c r="B37" s="309"/>
      <c r="C37" s="309"/>
      <c r="D37" s="309"/>
      <c r="E37" s="309"/>
      <c r="F37" s="309"/>
      <c r="G37" s="309"/>
      <c r="H37" s="309"/>
    </row>
    <row r="38" spans="1:8" ht="39" customHeight="1">
      <c r="A38" s="310"/>
      <c r="B38" s="358"/>
      <c r="C38" s="358"/>
      <c r="D38" s="358"/>
      <c r="E38" s="358"/>
      <c r="F38" s="358"/>
      <c r="G38" s="358"/>
      <c r="H38" s="310"/>
    </row>
    <row r="39" spans="1:8" ht="39" customHeight="1">
      <c r="A39" s="311"/>
      <c r="B39" s="311"/>
      <c r="C39" s="311"/>
      <c r="D39" s="311"/>
      <c r="E39" s="311"/>
      <c r="F39" s="311"/>
      <c r="G39" s="311"/>
      <c r="H39" s="311"/>
    </row>
    <row r="40" spans="1:8" ht="39" customHeight="1">
      <c r="A40" s="311"/>
      <c r="B40" s="311"/>
      <c r="C40" s="311"/>
      <c r="D40" s="311"/>
      <c r="E40" s="311"/>
      <c r="F40" s="311"/>
      <c r="G40" s="311"/>
      <c r="H40" s="311"/>
    </row>
    <row r="41" spans="1:8" ht="39" customHeight="1">
      <c r="A41" s="73"/>
      <c r="B41" s="73"/>
      <c r="C41" s="73"/>
      <c r="D41" s="73"/>
      <c r="E41" s="73"/>
      <c r="F41" s="73"/>
      <c r="G41" s="73"/>
      <c r="H41" s="73"/>
    </row>
    <row r="42" spans="1:8" ht="39" customHeight="1">
      <c r="A42" s="76"/>
      <c r="B42" s="76"/>
      <c r="C42" s="76"/>
      <c r="D42" s="76"/>
      <c r="E42" s="76"/>
      <c r="F42" s="76"/>
      <c r="G42" s="76"/>
      <c r="H42" s="76"/>
    </row>
  </sheetData>
  <sheetProtection/>
  <mergeCells count="1">
    <mergeCell ref="G19:H19"/>
  </mergeCells>
  <printOptions horizontalCentered="1"/>
  <pageMargins left="0.15748031496062992" right="0.07874015748031496" top="0.31496062992125984" bottom="0.11811023622047245" header="0.15748031496062992" footer="0.07874015748031496"/>
  <pageSetup fitToHeight="1" fitToWidth="1" horizontalDpi="300" verticalDpi="300" orientation="portrait" paperSize="9" scale="99" r:id="rId1"/>
  <headerFooter alignWithMargins="0">
    <oddHeader>&amp;L
&amp;C&amp;"Titr,MPEDC Titr Bold"&amp;14مبلغ و مصرف انرژی چهار ماه اول  سال 1394&amp;R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zoomScalePageLayoutView="0" workbookViewId="0" topLeftCell="A19">
      <selection activeCell="E33" sqref="E33:E34"/>
    </sheetView>
  </sheetViews>
  <sheetFormatPr defaultColWidth="9.140625" defaultRowHeight="12.75"/>
  <cols>
    <col min="1" max="1" width="12.28125" style="120" customWidth="1"/>
    <col min="2" max="2" width="10.8515625" style="77" bestFit="1" customWidth="1"/>
    <col min="3" max="3" width="12.421875" style="77" bestFit="1" customWidth="1"/>
    <col min="4" max="4" width="14.57421875" style="77" customWidth="1"/>
    <col min="5" max="6" width="12.140625" style="77" bestFit="1" customWidth="1"/>
    <col min="7" max="7" width="14.00390625" style="77" bestFit="1" customWidth="1"/>
    <col min="8" max="16384" width="9.140625" style="77" customWidth="1"/>
  </cols>
  <sheetData>
    <row r="1" spans="1:7" ht="25.5">
      <c r="A1" s="484" t="s">
        <v>167</v>
      </c>
      <c r="B1" s="484"/>
      <c r="C1" s="484"/>
      <c r="D1" s="484"/>
      <c r="E1" s="484"/>
      <c r="F1" s="484"/>
      <c r="G1" s="484"/>
    </row>
    <row r="2" spans="1:7" ht="28.5">
      <c r="A2" s="483" t="s">
        <v>299</v>
      </c>
      <c r="B2" s="483"/>
      <c r="C2" s="483"/>
      <c r="D2" s="483"/>
      <c r="E2" s="483"/>
      <c r="F2" s="483"/>
      <c r="G2" s="483"/>
    </row>
    <row r="3" spans="1:7" ht="21.75" thickBot="1">
      <c r="A3" s="423" t="s">
        <v>192</v>
      </c>
      <c r="B3" s="126"/>
      <c r="C3" s="126"/>
      <c r="D3" s="125"/>
      <c r="E3" s="125"/>
      <c r="F3" s="125"/>
      <c r="G3" s="125"/>
    </row>
    <row r="4" spans="1:7" s="120" customFormat="1" ht="42.75" thickBot="1">
      <c r="A4" s="320" t="s">
        <v>300</v>
      </c>
      <c r="B4" s="339" t="s">
        <v>193</v>
      </c>
      <c r="C4" s="147" t="s">
        <v>194</v>
      </c>
      <c r="D4" s="146" t="s">
        <v>241</v>
      </c>
      <c r="E4" s="148" t="s">
        <v>195</v>
      </c>
      <c r="F4" s="148" t="s">
        <v>196</v>
      </c>
      <c r="G4" s="149" t="s">
        <v>197</v>
      </c>
    </row>
    <row r="5" spans="1:7" ht="21">
      <c r="A5" s="321">
        <v>80.98489964133248</v>
      </c>
      <c r="B5" s="340">
        <f>E5*100/F5</f>
        <v>89.1976693445578</v>
      </c>
      <c r="C5" s="129">
        <f>D5+F5-E5</f>
        <v>178945.61108300003</v>
      </c>
      <c r="D5" s="129">
        <v>148969</v>
      </c>
      <c r="E5" s="129">
        <v>247524.717465</v>
      </c>
      <c r="F5" s="129">
        <v>277501.328548</v>
      </c>
      <c r="G5" s="127" t="s">
        <v>181</v>
      </c>
    </row>
    <row r="6" spans="1:7" ht="21">
      <c r="A6" s="322">
        <v>83.77348907546633</v>
      </c>
      <c r="B6" s="341">
        <f aca="true" t="shared" si="0" ref="B6:B20">E6*100/F6</f>
        <v>88.42542531208352</v>
      </c>
      <c r="C6" s="130">
        <f aca="true" t="shared" si="1" ref="C6:C20">D6+F6-E6</f>
        <v>93429.093776</v>
      </c>
      <c r="D6" s="130">
        <v>73675</v>
      </c>
      <c r="E6" s="130">
        <v>150913.89454</v>
      </c>
      <c r="F6" s="130">
        <v>170667.988316</v>
      </c>
      <c r="G6" s="128" t="s">
        <v>180</v>
      </c>
    </row>
    <row r="7" spans="1:7" ht="21">
      <c r="A7" s="322">
        <v>73.11474850844766</v>
      </c>
      <c r="B7" s="342">
        <f t="shared" si="0"/>
        <v>95.96145517858055</v>
      </c>
      <c r="C7" s="337">
        <f t="shared" si="1"/>
        <v>20995.618365</v>
      </c>
      <c r="D7" s="130">
        <v>20002</v>
      </c>
      <c r="E7" s="130">
        <v>23609.757577</v>
      </c>
      <c r="F7" s="130">
        <v>24603.375942</v>
      </c>
      <c r="G7" s="128" t="s">
        <v>148</v>
      </c>
    </row>
    <row r="8" spans="1:7" ht="21">
      <c r="A8" s="322">
        <v>75.71962342042129</v>
      </c>
      <c r="B8" s="343">
        <f t="shared" si="0"/>
        <v>95.70311671620773</v>
      </c>
      <c r="C8" s="130">
        <f t="shared" si="1"/>
        <v>310447.031058</v>
      </c>
      <c r="D8" s="130">
        <v>290708</v>
      </c>
      <c r="E8" s="130">
        <v>439641.16976</v>
      </c>
      <c r="F8" s="130">
        <v>459380.200818</v>
      </c>
      <c r="G8" s="128" t="s">
        <v>14</v>
      </c>
    </row>
    <row r="9" spans="1:7" ht="21">
      <c r="A9" s="322">
        <v>88.4835275877007</v>
      </c>
      <c r="B9" s="341">
        <f t="shared" si="0"/>
        <v>89.03575934839206</v>
      </c>
      <c r="C9" s="130">
        <f t="shared" si="1"/>
        <v>54831.24053199998</v>
      </c>
      <c r="D9" s="130">
        <v>43595</v>
      </c>
      <c r="E9" s="130">
        <v>91244.550332</v>
      </c>
      <c r="F9" s="130">
        <v>102480.790864</v>
      </c>
      <c r="G9" s="128" t="s">
        <v>15</v>
      </c>
    </row>
    <row r="10" spans="1:7" ht="21">
      <c r="A10" s="322">
        <v>85.43479446067532</v>
      </c>
      <c r="B10" s="341">
        <f t="shared" si="0"/>
        <v>92.90643948893855</v>
      </c>
      <c r="C10" s="130">
        <f t="shared" si="1"/>
        <v>10843.082638</v>
      </c>
      <c r="D10" s="130">
        <v>9352</v>
      </c>
      <c r="E10" s="130">
        <v>19529.146</v>
      </c>
      <c r="F10" s="130">
        <v>21020.228638</v>
      </c>
      <c r="G10" s="128" t="s">
        <v>182</v>
      </c>
    </row>
    <row r="11" spans="1:7" ht="21">
      <c r="A11" s="322">
        <v>79.58053740814435</v>
      </c>
      <c r="B11" s="341">
        <f t="shared" si="0"/>
        <v>85.66597755981398</v>
      </c>
      <c r="C11" s="130">
        <f t="shared" si="1"/>
        <v>58587.56256800001</v>
      </c>
      <c r="D11" s="130">
        <v>47088</v>
      </c>
      <c r="E11" s="130">
        <v>68726.086694</v>
      </c>
      <c r="F11" s="130">
        <v>80225.649262</v>
      </c>
      <c r="G11" s="128" t="s">
        <v>11</v>
      </c>
    </row>
    <row r="12" spans="1:8" ht="21">
      <c r="A12" s="322">
        <v>85.05797502055066</v>
      </c>
      <c r="B12" s="341">
        <f t="shared" si="0"/>
        <v>87.3021493362853</v>
      </c>
      <c r="C12" s="130">
        <f t="shared" si="1"/>
        <v>48722.979985</v>
      </c>
      <c r="D12" s="130">
        <v>38244</v>
      </c>
      <c r="E12" s="130">
        <v>72046.64</v>
      </c>
      <c r="F12" s="130">
        <v>82525.619985</v>
      </c>
      <c r="G12" s="128" t="s">
        <v>12</v>
      </c>
      <c r="H12" s="359"/>
    </row>
    <row r="13" spans="1:8" ht="21">
      <c r="A13" s="322">
        <v>71.57139656146087</v>
      </c>
      <c r="B13" s="341">
        <f t="shared" si="0"/>
        <v>123.1860969037646</v>
      </c>
      <c r="C13" s="130">
        <f t="shared" si="1"/>
        <v>61256.799448999984</v>
      </c>
      <c r="D13" s="130">
        <v>87218</v>
      </c>
      <c r="E13" s="130">
        <v>137930.026778</v>
      </c>
      <c r="F13" s="130">
        <v>111968.826227</v>
      </c>
      <c r="G13" s="128" t="s">
        <v>13</v>
      </c>
      <c r="H13" s="353"/>
    </row>
    <row r="14" spans="1:7" ht="21">
      <c r="A14" s="322">
        <v>75.49013464720383</v>
      </c>
      <c r="B14" s="341">
        <f t="shared" si="0"/>
        <v>73.97002669841231</v>
      </c>
      <c r="C14" s="130">
        <f t="shared" si="1"/>
        <v>88748.61791300001</v>
      </c>
      <c r="D14" s="130">
        <v>66594</v>
      </c>
      <c r="E14" s="130">
        <v>62957.332285</v>
      </c>
      <c r="F14" s="130">
        <v>85111.950198</v>
      </c>
      <c r="G14" s="128" t="s">
        <v>9</v>
      </c>
    </row>
    <row r="15" spans="1:7" ht="21">
      <c r="A15" s="322">
        <v>72.3780504247957</v>
      </c>
      <c r="B15" s="341">
        <f t="shared" si="0"/>
        <v>68.95812306802983</v>
      </c>
      <c r="C15" s="130">
        <f t="shared" si="1"/>
        <v>51979.943516000014</v>
      </c>
      <c r="D15" s="130">
        <v>42964</v>
      </c>
      <c r="E15" s="130">
        <v>20028.51</v>
      </c>
      <c r="F15" s="130">
        <v>29044.453516</v>
      </c>
      <c r="G15" s="128" t="s">
        <v>10</v>
      </c>
    </row>
    <row r="16" spans="1:7" ht="21">
      <c r="A16" s="322">
        <v>88.17864760640212</v>
      </c>
      <c r="B16" s="341">
        <f t="shared" si="0"/>
        <v>90.81140550891917</v>
      </c>
      <c r="C16" s="130">
        <f t="shared" si="1"/>
        <v>10114.437595</v>
      </c>
      <c r="D16" s="130">
        <v>8384</v>
      </c>
      <c r="E16" s="130">
        <v>17102.013839</v>
      </c>
      <c r="F16" s="130">
        <v>18832.451434</v>
      </c>
      <c r="G16" s="128" t="s">
        <v>6</v>
      </c>
    </row>
    <row r="17" spans="1:7" ht="21">
      <c r="A17" s="322">
        <v>79.656285217076</v>
      </c>
      <c r="B17" s="341">
        <f t="shared" si="0"/>
        <v>85.26193677619989</v>
      </c>
      <c r="C17" s="130">
        <f t="shared" si="1"/>
        <v>10571.426490999998</v>
      </c>
      <c r="D17" s="130">
        <v>8245</v>
      </c>
      <c r="E17" s="130">
        <v>13458.731</v>
      </c>
      <c r="F17" s="130">
        <v>15785.157491</v>
      </c>
      <c r="G17" s="128" t="s">
        <v>183</v>
      </c>
    </row>
    <row r="18" spans="1:7" ht="21.75" thickBot="1">
      <c r="A18" s="345">
        <v>88.34007981876827</v>
      </c>
      <c r="B18" s="342">
        <f t="shared" si="0"/>
        <v>95.79098435954941</v>
      </c>
      <c r="C18" s="346">
        <f t="shared" si="1"/>
        <v>21613.400566000004</v>
      </c>
      <c r="D18" s="346">
        <v>19849</v>
      </c>
      <c r="E18" s="346">
        <v>40155.153</v>
      </c>
      <c r="F18" s="346">
        <v>41919.553566</v>
      </c>
      <c r="G18" s="140" t="s">
        <v>103</v>
      </c>
    </row>
    <row r="19" spans="1:7" ht="21.75" thickBot="1">
      <c r="A19" s="344">
        <v>79.20888507585036</v>
      </c>
      <c r="B19" s="347">
        <f t="shared" si="0"/>
        <v>92.3606388394745</v>
      </c>
      <c r="C19" s="348">
        <f>SUM(C5:C18)</f>
        <v>1021086.8455350002</v>
      </c>
      <c r="D19" s="348">
        <f>SUM(D5:D18)</f>
        <v>904887</v>
      </c>
      <c r="E19" s="348">
        <f>SUM(E5:E18)</f>
        <v>1404867.7292699995</v>
      </c>
      <c r="F19" s="348">
        <f>SUM(F5:F18)</f>
        <v>1521067.5748049999</v>
      </c>
      <c r="G19" s="349" t="s">
        <v>2</v>
      </c>
    </row>
    <row r="20" spans="1:7" ht="21.75" thickBot="1">
      <c r="A20" s="134"/>
      <c r="B20" s="344">
        <f t="shared" si="0"/>
        <v>79.20888507585036</v>
      </c>
      <c r="C20" s="338">
        <f t="shared" si="1"/>
        <v>1030978.9631689999</v>
      </c>
      <c r="D20" s="336">
        <v>770997.863608</v>
      </c>
      <c r="E20" s="424">
        <v>990462.1811840001</v>
      </c>
      <c r="F20" s="424">
        <v>1250443.280745</v>
      </c>
      <c r="G20" s="412" t="s">
        <v>300</v>
      </c>
    </row>
    <row r="21" spans="1:7" ht="17.25">
      <c r="A21" s="134"/>
      <c r="B21" s="135"/>
      <c r="C21" s="135"/>
      <c r="D21" s="135"/>
      <c r="E21" s="135"/>
      <c r="F21" s="135"/>
      <c r="G21" s="135"/>
    </row>
    <row r="22" spans="1:7" ht="18" thickBot="1">
      <c r="A22" s="134"/>
      <c r="B22" s="135"/>
      <c r="C22" s="135"/>
      <c r="D22" s="135"/>
      <c r="E22" s="135"/>
      <c r="F22" s="135"/>
      <c r="G22" s="135"/>
    </row>
    <row r="23" spans="1:7" ht="21.75" thickBot="1">
      <c r="A23" s="413" t="s">
        <v>300</v>
      </c>
      <c r="B23" s="324" t="s">
        <v>193</v>
      </c>
      <c r="C23" s="150" t="s">
        <v>194</v>
      </c>
      <c r="D23" s="146" t="s">
        <v>241</v>
      </c>
      <c r="E23" s="150" t="s">
        <v>195</v>
      </c>
      <c r="F23" s="150" t="s">
        <v>196</v>
      </c>
      <c r="G23" s="151" t="s">
        <v>34</v>
      </c>
    </row>
    <row r="24" spans="1:7" ht="21">
      <c r="A24" s="321">
        <v>82.19605483617025</v>
      </c>
      <c r="B24" s="317">
        <f aca="true" t="shared" si="2" ref="B24:B29">E24*100/F24</f>
        <v>81.79950155291854</v>
      </c>
      <c r="C24" s="129">
        <f>D24+F24-E24</f>
        <v>231797.09909300006</v>
      </c>
      <c r="D24" s="129">
        <v>162497</v>
      </c>
      <c r="E24" s="129">
        <v>311459.24821</v>
      </c>
      <c r="F24" s="129">
        <v>380759.347303</v>
      </c>
      <c r="G24" s="127" t="s">
        <v>115</v>
      </c>
    </row>
    <row r="25" spans="1:7" ht="21">
      <c r="A25" s="322">
        <v>74.08161233486011</v>
      </c>
      <c r="B25" s="318">
        <f t="shared" si="2"/>
        <v>77.87754061520678</v>
      </c>
      <c r="C25" s="130">
        <f>D25+F25-E25</f>
        <v>184340.717917</v>
      </c>
      <c r="D25" s="130">
        <v>157434</v>
      </c>
      <c r="E25" s="130">
        <v>94719.532804</v>
      </c>
      <c r="F25" s="130">
        <v>121626.250721</v>
      </c>
      <c r="G25" s="128" t="s">
        <v>29</v>
      </c>
    </row>
    <row r="26" spans="1:7" ht="21">
      <c r="A26" s="322">
        <v>70.9046567218492</v>
      </c>
      <c r="B26" s="318">
        <f t="shared" si="2"/>
        <v>83.42046104990168</v>
      </c>
      <c r="C26" s="130">
        <f>D26+F26-E26</f>
        <v>181800.49738899997</v>
      </c>
      <c r="D26" s="130">
        <v>156518</v>
      </c>
      <c r="E26" s="130">
        <v>127209.664577</v>
      </c>
      <c r="F26" s="130">
        <v>152492.161966</v>
      </c>
      <c r="G26" s="128" t="s">
        <v>198</v>
      </c>
    </row>
    <row r="27" spans="1:7" ht="21">
      <c r="A27" s="322">
        <v>79.77001676527222</v>
      </c>
      <c r="B27" s="318">
        <f t="shared" si="2"/>
        <v>105.7795758909001</v>
      </c>
      <c r="C27" s="130">
        <f>D27+F27-E27</f>
        <v>308670.941289</v>
      </c>
      <c r="D27" s="130">
        <v>344897</v>
      </c>
      <c r="E27" s="130">
        <v>663020.47053</v>
      </c>
      <c r="F27" s="130">
        <v>626794.411819</v>
      </c>
      <c r="G27" s="128" t="s">
        <v>118</v>
      </c>
    </row>
    <row r="28" spans="1:7" ht="21">
      <c r="A28" s="322">
        <v>81.67242507256428</v>
      </c>
      <c r="B28" s="318">
        <f t="shared" si="2"/>
        <v>87.0771997039906</v>
      </c>
      <c r="C28" s="130">
        <f>D28+F28-E28</f>
        <v>114477.58984700002</v>
      </c>
      <c r="D28" s="130">
        <v>83541</v>
      </c>
      <c r="E28" s="130">
        <v>208458.813149</v>
      </c>
      <c r="F28" s="130">
        <v>239395.402996</v>
      </c>
      <c r="G28" s="128" t="s">
        <v>199</v>
      </c>
    </row>
    <row r="29" spans="1:7" ht="21.75" thickBot="1">
      <c r="A29" s="323">
        <v>79.20888507585035</v>
      </c>
      <c r="B29" s="319">
        <f t="shared" si="2"/>
        <v>92.36063883947452</v>
      </c>
      <c r="C29" s="132">
        <f>SUM(C23:C28)</f>
        <v>1021086.8455350001</v>
      </c>
      <c r="D29" s="132">
        <f>SUM(D23:D28)</f>
        <v>904887</v>
      </c>
      <c r="E29" s="132">
        <f>SUM(E23:E28)</f>
        <v>1404867.72927</v>
      </c>
      <c r="F29" s="132">
        <f>SUM(F23:F28)</f>
        <v>1521067.5748049999</v>
      </c>
      <c r="G29" s="133" t="s">
        <v>2</v>
      </c>
    </row>
    <row r="30" spans="1:7" ht="21">
      <c r="A30" s="136"/>
      <c r="B30" s="137"/>
      <c r="C30" s="138"/>
      <c r="D30" s="138"/>
      <c r="E30" s="138"/>
      <c r="F30" s="138"/>
      <c r="G30" s="139"/>
    </row>
    <row r="31" spans="1:7" ht="17.25">
      <c r="A31" s="134"/>
      <c r="B31" s="135"/>
      <c r="C31" s="135"/>
      <c r="D31" s="135"/>
      <c r="E31" s="135"/>
      <c r="F31" s="135"/>
      <c r="G31" s="135"/>
    </row>
    <row r="32" spans="1:7" ht="18" thickBot="1">
      <c r="A32" s="134"/>
      <c r="B32" s="135"/>
      <c r="C32" s="135"/>
      <c r="D32" s="135"/>
      <c r="E32" s="135"/>
      <c r="F32" s="135"/>
      <c r="G32" s="135"/>
    </row>
    <row r="33" spans="1:7" ht="21.75" thickBot="1">
      <c r="A33" s="413" t="s">
        <v>300</v>
      </c>
      <c r="B33" s="324" t="s">
        <v>193</v>
      </c>
      <c r="C33" s="150" t="s">
        <v>194</v>
      </c>
      <c r="D33" s="146" t="s">
        <v>241</v>
      </c>
      <c r="E33" s="150" t="s">
        <v>195</v>
      </c>
      <c r="F33" s="150" t="s">
        <v>196</v>
      </c>
      <c r="G33" s="151" t="s">
        <v>200</v>
      </c>
    </row>
    <row r="34" spans="1:7" ht="21">
      <c r="A34" s="321">
        <v>82.78673795739083</v>
      </c>
      <c r="B34" s="317">
        <f>E34*100/F34</f>
        <v>85.19440409439828</v>
      </c>
      <c r="C34" s="285">
        <f>F34+D34-E34</f>
        <v>184078.24413799995</v>
      </c>
      <c r="D34" s="129">
        <v>113217</v>
      </c>
      <c r="E34" s="129">
        <v>407749.982251</v>
      </c>
      <c r="F34" s="129">
        <v>478611.226389</v>
      </c>
      <c r="G34" s="127" t="s">
        <v>201</v>
      </c>
    </row>
    <row r="35" spans="1:7" ht="21">
      <c r="A35" s="322">
        <v>77.38079112520367</v>
      </c>
      <c r="B35" s="318">
        <f>E35*100/F35</f>
        <v>70.13545484179967</v>
      </c>
      <c r="C35" s="131">
        <f>F35+D35-E35</f>
        <v>172690.335994</v>
      </c>
      <c r="D35" s="130">
        <v>140256</v>
      </c>
      <c r="E35" s="130">
        <v>76170.485617</v>
      </c>
      <c r="F35" s="130">
        <v>108604.821611</v>
      </c>
      <c r="G35" s="128" t="s">
        <v>202</v>
      </c>
    </row>
    <row r="36" spans="1:7" ht="21">
      <c r="A36" s="322">
        <v>77.79824648763687</v>
      </c>
      <c r="B36" s="318">
        <f>E36*100/F36</f>
        <v>98.61816733896131</v>
      </c>
      <c r="C36" s="130">
        <f>F36+D36-E36</f>
        <v>664318.2654029999</v>
      </c>
      <c r="D36" s="130">
        <v>651414</v>
      </c>
      <c r="E36" s="130">
        <v>920947.261402</v>
      </c>
      <c r="F36" s="130">
        <v>933851.526805</v>
      </c>
      <c r="G36" s="128" t="s">
        <v>203</v>
      </c>
    </row>
    <row r="37" spans="1:7" ht="21.75" thickBot="1">
      <c r="A37" s="323">
        <v>79.20888507585035</v>
      </c>
      <c r="B37" s="319">
        <f>E37*100/F37</f>
        <v>92.3606388394745</v>
      </c>
      <c r="C37" s="132">
        <f>SUM(C34:C36)</f>
        <v>1021086.8455349999</v>
      </c>
      <c r="D37" s="132">
        <f>SUM(D34:D36)</f>
        <v>904887</v>
      </c>
      <c r="E37" s="132">
        <f>SUM(E34:E36)</f>
        <v>1404867.72927</v>
      </c>
      <c r="F37" s="132">
        <f>SUM(F34:F36)</f>
        <v>1521067.574805</v>
      </c>
      <c r="G37" s="133" t="s">
        <v>2</v>
      </c>
    </row>
    <row r="38" spans="1:7" ht="17.25">
      <c r="A38" s="134"/>
      <c r="B38" s="135"/>
      <c r="C38" s="135"/>
      <c r="D38" s="135"/>
      <c r="E38" s="135"/>
      <c r="F38" s="135"/>
      <c r="G38" s="135"/>
    </row>
    <row r="39" spans="1:7" ht="21">
      <c r="A39" s="141"/>
      <c r="B39" s="142"/>
      <c r="C39" s="142"/>
      <c r="D39" s="142"/>
      <c r="E39" s="142"/>
      <c r="F39" s="142"/>
      <c r="G39" s="142"/>
    </row>
    <row r="40" spans="1:7" ht="17.25">
      <c r="A40" s="134"/>
      <c r="B40" s="135"/>
      <c r="C40" s="135"/>
      <c r="D40" s="135"/>
      <c r="E40" s="135"/>
      <c r="F40" s="135"/>
      <c r="G40" s="135"/>
    </row>
    <row r="41" spans="1:7" ht="21">
      <c r="A41" s="143"/>
      <c r="B41" s="125"/>
      <c r="C41" s="125"/>
      <c r="D41" s="125"/>
      <c r="E41" s="125"/>
      <c r="F41" s="125"/>
      <c r="G41" s="125"/>
    </row>
    <row r="42" spans="1:7" ht="17.25">
      <c r="A42" s="145"/>
      <c r="B42" s="144"/>
      <c r="C42" s="144"/>
      <c r="D42" s="144"/>
      <c r="E42" s="144"/>
      <c r="F42" s="144"/>
      <c r="G42" s="144"/>
    </row>
    <row r="43" spans="1:7" ht="17.25">
      <c r="A43" s="145"/>
      <c r="B43" s="144"/>
      <c r="C43" s="144"/>
      <c r="D43" s="144"/>
      <c r="E43" s="144"/>
      <c r="F43" s="144"/>
      <c r="G43" s="144"/>
    </row>
  </sheetData>
  <sheetProtection/>
  <mergeCells count="2">
    <mergeCell ref="A2:G2"/>
    <mergeCell ref="A1:G1"/>
  </mergeCells>
  <printOptions horizontalCentered="1" verticalCentered="1"/>
  <pageMargins left="0.15748031496062992" right="0.31496062992125984" top="0.196850393700787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Aseman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Mr.Ghadiri</dc:creator>
  <cp:keywords/>
  <dc:description/>
  <cp:lastModifiedBy>2674</cp:lastModifiedBy>
  <cp:lastPrinted>2015-08-06T05:29:06Z</cp:lastPrinted>
  <dcterms:created xsi:type="dcterms:W3CDTF">2005-12-02T18:08:30Z</dcterms:created>
  <dcterms:modified xsi:type="dcterms:W3CDTF">2015-10-11T06:45:12Z</dcterms:modified>
  <cp:category/>
  <cp:version/>
  <cp:contentType/>
  <cp:contentStatus/>
</cp:coreProperties>
</file>